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/>
  <xr:revisionPtr revIDLastSave="0" documentId="13_ncr:1_{1DA11565-581F-4493-AC6A-CEB34CCE54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 pakopa, vientisosios, dok." sheetId="7" r:id="rId1"/>
    <sheet name="II pakopa" sheetId="6" r:id="rId2"/>
    <sheet name="Menai" sheetId="2" r:id="rId3"/>
    <sheet name="EDU dokt. " sheetId="13" r:id="rId4"/>
  </sheets>
  <externalReferences>
    <externalReference r:id="rId5"/>
  </externalReferences>
  <definedNames>
    <definedName name="_xlnm._FilterDatabase" localSheetId="3" hidden="1">'EDU dokt. '!$A$2:$Z$5</definedName>
    <definedName name="_xlnm._FilterDatabase" localSheetId="0" hidden="1">'I pakopa, vientisosios, dok.'!$A$2:$V$34</definedName>
    <definedName name="_xlnm._FilterDatabase" localSheetId="1" hidden="1">'II pakopa'!$A$2:$V$26</definedName>
    <definedName name="_xlnm._FilterDatabase" localSheetId="2" hidden="1">Menai!$A$2:$R$11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8" i="7" l="1"/>
  <c r="H18" i="7" s="1"/>
  <c r="K18" i="7" s="1"/>
  <c r="U18" i="7" s="1"/>
  <c r="T7" i="7"/>
  <c r="G7" i="7"/>
  <c r="H7" i="7" s="1"/>
  <c r="K7" i="7" s="1"/>
  <c r="U7" i="7" s="1"/>
  <c r="P9" i="2" l="1"/>
  <c r="P5" i="2"/>
  <c r="P3" i="2"/>
  <c r="P8" i="2"/>
  <c r="P6" i="2"/>
  <c r="P7" i="2"/>
  <c r="P4" i="2"/>
  <c r="T15" i="6"/>
  <c r="T13" i="6"/>
  <c r="T8" i="6"/>
  <c r="T10" i="6"/>
  <c r="T6" i="6"/>
  <c r="T5" i="6"/>
  <c r="T3" i="6"/>
  <c r="T14" i="6"/>
  <c r="T12" i="6"/>
  <c r="T11" i="6"/>
  <c r="T9" i="6"/>
  <c r="T7" i="6"/>
  <c r="T4" i="6"/>
  <c r="T16" i="7"/>
  <c r="T14" i="7"/>
  <c r="T15" i="7"/>
  <c r="T11" i="7"/>
  <c r="T12" i="7"/>
  <c r="T8" i="7"/>
  <c r="T5" i="7"/>
  <c r="T13" i="7"/>
  <c r="T9" i="7"/>
  <c r="T10" i="7"/>
  <c r="T6" i="7"/>
  <c r="T4" i="7"/>
  <c r="T3" i="7"/>
  <c r="B3" i="6" l="1"/>
  <c r="G3" i="6"/>
  <c r="H3" i="6" s="1"/>
  <c r="K3" i="6" s="1"/>
  <c r="U3" i="6" s="1"/>
  <c r="E8" i="2"/>
  <c r="G11" i="7" l="1"/>
  <c r="H11" i="7" s="1"/>
  <c r="K11" i="7" s="1"/>
  <c r="U11" i="7" s="1"/>
  <c r="B8" i="6" l="1"/>
  <c r="B23" i="7"/>
  <c r="G23" i="7"/>
  <c r="H23" i="7" s="1"/>
  <c r="K23" i="7" s="1"/>
  <c r="U23" i="7" s="1"/>
  <c r="G21" i="7"/>
  <c r="H21" i="7" s="1"/>
  <c r="K21" i="7" s="1"/>
  <c r="U21" i="7" s="1"/>
  <c r="B12" i="7"/>
  <c r="B7" i="6"/>
  <c r="B11" i="6"/>
  <c r="G17" i="7"/>
  <c r="B26" i="7"/>
  <c r="G4" i="2"/>
  <c r="Q4" i="2" s="1"/>
  <c r="B5" i="6"/>
  <c r="B27" i="7"/>
  <c r="G3" i="13"/>
  <c r="H3" i="13" s="1"/>
  <c r="O3" i="13" l="1"/>
  <c r="Y3" i="13" s="1"/>
  <c r="B16" i="7"/>
  <c r="B22" i="7"/>
  <c r="B9" i="6"/>
  <c r="B13" i="6"/>
  <c r="B10" i="7"/>
  <c r="G15" i="7"/>
  <c r="G5" i="2"/>
  <c r="Q5" i="2" s="1"/>
  <c r="G3" i="2"/>
  <c r="Q3" i="2" s="1"/>
  <c r="G10" i="2"/>
  <c r="Q10" i="2" s="1"/>
  <c r="G6" i="2"/>
  <c r="Q6" i="2" s="1"/>
  <c r="G7" i="2"/>
  <c r="Q7" i="2" s="1"/>
  <c r="G11" i="2"/>
  <c r="Q11" i="2" s="1"/>
  <c r="G8" i="2"/>
  <c r="Q8" i="2" s="1"/>
  <c r="G9" i="2"/>
  <c r="Q9" i="2" s="1"/>
  <c r="G6" i="6"/>
  <c r="H6" i="6" s="1"/>
  <c r="G18" i="6"/>
  <c r="H18" i="6" s="1"/>
  <c r="K18" i="6" s="1"/>
  <c r="U18" i="6" s="1"/>
  <c r="G15" i="6"/>
  <c r="H15" i="6" s="1"/>
  <c r="K15" i="6" s="1"/>
  <c r="U15" i="6" s="1"/>
  <c r="G21" i="6"/>
  <c r="H21" i="6" s="1"/>
  <c r="K21" i="6" s="1"/>
  <c r="U21" i="6" s="1"/>
  <c r="G4" i="6"/>
  <c r="H4" i="6" s="1"/>
  <c r="K4" i="6" s="1"/>
  <c r="U4" i="6" s="1"/>
  <c r="G16" i="6"/>
  <c r="H16" i="6" s="1"/>
  <c r="K16" i="6" s="1"/>
  <c r="U16" i="6" s="1"/>
  <c r="G17" i="6"/>
  <c r="H17" i="6" s="1"/>
  <c r="K17" i="6" s="1"/>
  <c r="U17" i="6" s="1"/>
  <c r="G12" i="6"/>
  <c r="H12" i="6" s="1"/>
  <c r="K12" i="6" s="1"/>
  <c r="U12" i="6" s="1"/>
  <c r="G22" i="6"/>
  <c r="H22" i="6" s="1"/>
  <c r="K22" i="6" s="1"/>
  <c r="U22" i="6" s="1"/>
  <c r="G13" i="6"/>
  <c r="H13" i="6" s="1"/>
  <c r="K13" i="6" s="1"/>
  <c r="U13" i="6" s="1"/>
  <c r="G14" i="6"/>
  <c r="H14" i="6" s="1"/>
  <c r="K14" i="6" s="1"/>
  <c r="U14" i="6" s="1"/>
  <c r="G20" i="6"/>
  <c r="H20" i="6" s="1"/>
  <c r="K20" i="6" s="1"/>
  <c r="U20" i="6" s="1"/>
  <c r="G9" i="6"/>
  <c r="H9" i="6" s="1"/>
  <c r="K9" i="6" s="1"/>
  <c r="U9" i="6" s="1"/>
  <c r="G23" i="6"/>
  <c r="H23" i="6" s="1"/>
  <c r="K23" i="6" s="1"/>
  <c r="U23" i="6" s="1"/>
  <c r="G10" i="6"/>
  <c r="H10" i="6" s="1"/>
  <c r="G5" i="6"/>
  <c r="H5" i="6" s="1"/>
  <c r="G11" i="6"/>
  <c r="H11" i="6" s="1"/>
  <c r="K11" i="6" s="1"/>
  <c r="U11" i="6" s="1"/>
  <c r="G7" i="6"/>
  <c r="H7" i="6" s="1"/>
  <c r="G19" i="6"/>
  <c r="H19" i="6" s="1"/>
  <c r="K19" i="6" s="1"/>
  <c r="U19" i="6" s="1"/>
  <c r="G8" i="6"/>
  <c r="H8" i="6" s="1"/>
  <c r="K8" i="6" s="1"/>
  <c r="U8" i="6" s="1"/>
  <c r="K10" i="6" l="1"/>
  <c r="U10" i="6" s="1"/>
  <c r="K7" i="6"/>
  <c r="U7" i="6" s="1"/>
  <c r="K6" i="6"/>
  <c r="U6" i="6" s="1"/>
  <c r="K5" i="6"/>
  <c r="U5" i="6" s="1"/>
  <c r="H15" i="7"/>
  <c r="K15" i="7" s="1"/>
  <c r="U15" i="7" s="1"/>
  <c r="G20" i="7"/>
  <c r="H20" i="7" s="1"/>
  <c r="K20" i="7" s="1"/>
  <c r="G30" i="7"/>
  <c r="H30" i="7" s="1"/>
  <c r="K30" i="7" s="1"/>
  <c r="U30" i="7" s="1"/>
  <c r="G12" i="7"/>
  <c r="H12" i="7" s="1"/>
  <c r="K12" i="7" s="1"/>
  <c r="U12" i="7" s="1"/>
  <c r="G6" i="7"/>
  <c r="H6" i="7" s="1"/>
  <c r="K6" i="7" s="1"/>
  <c r="U6" i="7" s="1"/>
  <c r="G3" i="7"/>
  <c r="H3" i="7" s="1"/>
  <c r="K3" i="7" s="1"/>
  <c r="U3" i="7" s="1"/>
  <c r="G28" i="7"/>
  <c r="H28" i="7" s="1"/>
  <c r="K28" i="7" s="1"/>
  <c r="U28" i="7" s="1"/>
  <c r="G24" i="7"/>
  <c r="H24" i="7" s="1"/>
  <c r="K24" i="7" s="1"/>
  <c r="U24" i="7" s="1"/>
  <c r="G10" i="7"/>
  <c r="H10" i="7" s="1"/>
  <c r="K10" i="7" s="1"/>
  <c r="U10" i="7" s="1"/>
  <c r="G29" i="7"/>
  <c r="H29" i="7" s="1"/>
  <c r="K29" i="7" s="1"/>
  <c r="U29" i="7" s="1"/>
  <c r="G8" i="7"/>
  <c r="H8" i="7" s="1"/>
  <c r="K8" i="7" s="1"/>
  <c r="U8" i="7" s="1"/>
  <c r="G14" i="7"/>
  <c r="H14" i="7" s="1"/>
  <c r="K14" i="7" s="1"/>
  <c r="U14" i="7" s="1"/>
  <c r="G19" i="7"/>
  <c r="H19" i="7" s="1"/>
  <c r="K19" i="7" s="1"/>
  <c r="U19" i="7" s="1"/>
  <c r="G22" i="7"/>
  <c r="H22" i="7" s="1"/>
  <c r="K22" i="7" s="1"/>
  <c r="U22" i="7" s="1"/>
  <c r="G9" i="7"/>
  <c r="H9" i="7" s="1"/>
  <c r="K9" i="7" s="1"/>
  <c r="U9" i="7" s="1"/>
  <c r="G16" i="7"/>
  <c r="H16" i="7" s="1"/>
  <c r="K16" i="7" s="1"/>
  <c r="U16" i="7" s="1"/>
  <c r="G5" i="7"/>
  <c r="H5" i="7" s="1"/>
  <c r="K5" i="7" s="1"/>
  <c r="U5" i="7" s="1"/>
  <c r="G27" i="7"/>
  <c r="H27" i="7" s="1"/>
  <c r="K27" i="7" s="1"/>
  <c r="U27" i="7" s="1"/>
  <c r="G26" i="7"/>
  <c r="H26" i="7" s="1"/>
  <c r="K26" i="7" s="1"/>
  <c r="U26" i="7" s="1"/>
  <c r="H17" i="7"/>
  <c r="K17" i="7" s="1"/>
  <c r="U17" i="7" s="1"/>
  <c r="G13" i="7"/>
  <c r="H13" i="7" s="1"/>
  <c r="K13" i="7" s="1"/>
  <c r="U13" i="7" s="1"/>
  <c r="G4" i="7"/>
  <c r="H4" i="7" s="1"/>
  <c r="K4" i="7" s="1"/>
  <c r="U4" i="7" s="1"/>
  <c r="G31" i="7"/>
  <c r="H31" i="7" s="1"/>
  <c r="K31" i="7" s="1"/>
  <c r="U31" i="7" s="1"/>
  <c r="G25" i="7"/>
  <c r="H25" i="7" s="1"/>
  <c r="K25" i="7" s="1"/>
  <c r="U25" i="7" s="1"/>
  <c r="B25" i="7"/>
  <c r="U20" i="7" l="1"/>
</calcChain>
</file>

<file path=xl/sharedStrings.xml><?xml version="1.0" encoding="utf-8"?>
<sst xmlns="http://schemas.openxmlformats.org/spreadsheetml/2006/main" count="198" uniqueCount="58">
  <si>
    <t>Aukštoji mokykla</t>
  </si>
  <si>
    <t>Pakopa</t>
  </si>
  <si>
    <t>Times Higher education World University Rankings</t>
  </si>
  <si>
    <t>QS World University Rankings</t>
  </si>
  <si>
    <t>ARWU</t>
  </si>
  <si>
    <t>Retingų vidurkis</t>
  </si>
  <si>
    <t>Aukštųjų mokyklų reitingo balas</t>
  </si>
  <si>
    <t>pažyma apie paskirtą socialinę pašalpą</t>
  </si>
  <si>
    <t>Neįgaliojo pažymėjimas</t>
  </si>
  <si>
    <t>Papildomi balai</t>
  </si>
  <si>
    <t>Iš viso visam studijų laikotarpiui</t>
  </si>
  <si>
    <t>nustayta globa/rūpyba, abu tėvai mirę</t>
  </si>
  <si>
    <t>Eil. Nr.</t>
  </si>
  <si>
    <t>Asmenų, kurie yra įstoję (pakviesti studijuoti) ar studijuoja Aprašo 4.2 papunktyje nurodytose aukštosiose mokyklose, konkursinė eilė</t>
  </si>
  <si>
    <t>Asmenų, kurie yra įstoję (pakviesti studijuoti) ar studijuoja Aprašo 4.1 papunktyje nurodytose aukštosiose mokyklose pagal pirmosios pakopos, vientisųjų studijų ar doktorantūros studijų programas, konkursinė eilė</t>
  </si>
  <si>
    <t>ETH Zürich</t>
  </si>
  <si>
    <t>Imperial College London</t>
  </si>
  <si>
    <t>Rekomendacija</t>
  </si>
  <si>
    <t>Gyvenimo aprašymas</t>
  </si>
  <si>
    <t>Bendras balas</t>
  </si>
  <si>
    <t>Motyvacinis laiškas</t>
  </si>
  <si>
    <t>Columbia University</t>
  </si>
  <si>
    <t>Harvard University</t>
  </si>
  <si>
    <t>University of Cambridge</t>
  </si>
  <si>
    <t>Bendras balas (Motyvacija)</t>
  </si>
  <si>
    <t>Bendras Balas</t>
  </si>
  <si>
    <t>Vertintojų skaičius</t>
  </si>
  <si>
    <t>Reitingo, rekomendacijos, gyvenimo aprašymo, socialinio kriteriajaus bendras balas</t>
  </si>
  <si>
    <t>Rekomendacijos, gyvenimo aprašymo, socialinio kriteriajaus bendras balas</t>
  </si>
  <si>
    <t>Reitingo, rekomendacijos, gyvenimo aprašymo, socialinio kriterijaus bendras balas</t>
  </si>
  <si>
    <t>New York University Tandon School of Engineering</t>
  </si>
  <si>
    <t>Royal Conservatoire The Hague</t>
  </si>
  <si>
    <t>Pratt Institute</t>
  </si>
  <si>
    <t>University of the Arts London</t>
  </si>
  <si>
    <t>Royal Academy of Fine Arts Antwerp</t>
  </si>
  <si>
    <t>University College London</t>
  </si>
  <si>
    <t>Universityof Vienna</t>
  </si>
  <si>
    <t>University of Pennsylvania</t>
  </si>
  <si>
    <t>Stanford University</t>
  </si>
  <si>
    <t>Polimoda</t>
  </si>
  <si>
    <t>University of California, San Diego</t>
  </si>
  <si>
    <t>Stockholm University of the Arts</t>
  </si>
  <si>
    <t>University of Birmingham</t>
  </si>
  <si>
    <t>x</t>
  </si>
  <si>
    <t>Royal Academy of Music</t>
  </si>
  <si>
    <t>Asmenų, kurie yra įstoję (pakviesti studijuoti) ar studijuoja Aprašo 4.1 papunktyje nurodytose aukštosiose mokyklose pagal doktorantūros studijų programą (edukologijos doktorantūra), konkursinė eilė</t>
  </si>
  <si>
    <t>Komisijos narys 1</t>
  </si>
  <si>
    <t>Komisijos narys 2</t>
  </si>
  <si>
    <t>Komisijos narys 3</t>
  </si>
  <si>
    <t>Komisijos narys 4</t>
  </si>
  <si>
    <t>Komisijos narys 5</t>
  </si>
  <si>
    <t>Komisijos narys 6</t>
  </si>
  <si>
    <t>Komisijos narys 7</t>
  </si>
  <si>
    <t>Bakalauras</t>
  </si>
  <si>
    <t>Vientisosios</t>
  </si>
  <si>
    <t>Doktorantūra</t>
  </si>
  <si>
    <t>Magistras</t>
  </si>
  <si>
    <t>Papildomi balai už socialinį kriterijų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</si>
</sst>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color theme="1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1"/>
      <name val="Calibri"/>
      <family val="2"/>
      <charset val="186"/>
      <scheme val="minor"/>
    </font>
    <font>
      <b/>
      <sz val="10"/>
      <color theme="1"/>
      <name val="Arial"/>
      <family val="2"/>
      <charset val="186"/>
    </font>
    <font>
      <sz val="11"/>
      <color rgb="FF000000"/>
      <name val="Calibri"/>
      <family val="2"/>
      <charset val="186"/>
    </font>
    <font>
      <sz val="8"/>
      <name val="Calibri"/>
      <family val="2"/>
      <scheme val="minor"/>
    </font>
    <font>
      <b/>
      <sz val="16"/>
      <color theme="1"/>
      <name val="Calibri"/>
      <family val="2"/>
      <charset val="186"/>
      <scheme val="minor"/>
    </font>
    <font>
      <sz val="11"/>
      <color rgb="FF000000"/>
      <name val="Calibri"/>
      <family val="2"/>
      <charset val="186"/>
      <scheme val="minor"/>
    </font>
    <font>
      <sz val="11"/>
      <color rgb="FF424242"/>
      <name val="Calibri"/>
      <family val="2"/>
      <charset val="186"/>
      <scheme val="minor"/>
    </font>
    <font>
      <sz val="11"/>
      <color theme="1"/>
      <name val="Arial"/>
      <family val="2"/>
      <charset val="186"/>
    </font>
    <font>
      <b/>
      <sz val="11"/>
      <color rgb="FF000000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2" xfId="0" applyBorder="1"/>
    <xf numFmtId="0" fontId="3" fillId="0" borderId="0" xfId="0" applyFont="1"/>
    <xf numFmtId="0" fontId="3" fillId="0" borderId="2" xfId="0" applyFont="1" applyBorder="1"/>
    <xf numFmtId="0" fontId="8" fillId="0" borderId="1" xfId="0" applyFont="1" applyBorder="1"/>
    <xf numFmtId="0" fontId="16" fillId="0" borderId="1" xfId="0" applyFont="1" applyBorder="1" applyAlignment="1">
      <alignment wrapText="1"/>
    </xf>
    <xf numFmtId="0" fontId="1" fillId="0" borderId="1" xfId="0" applyFont="1" applyBorder="1"/>
    <xf numFmtId="0" fontId="13" fillId="0" borderId="1" xfId="0" applyFont="1" applyBorder="1" applyAlignment="1">
      <alignment wrapText="1"/>
    </xf>
    <xf numFmtId="0" fontId="13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0" fontId="14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 applyAlignment="1">
      <alignment horizontal="center" wrapText="1"/>
    </xf>
    <xf numFmtId="2" fontId="8" fillId="0" borderId="1" xfId="0" applyNumberFormat="1" applyFont="1" applyBorder="1" applyAlignment="1">
      <alignment wrapText="1"/>
    </xf>
    <xf numFmtId="2" fontId="1" fillId="0" borderId="1" xfId="0" applyNumberFormat="1" applyFont="1" applyBorder="1"/>
    <xf numFmtId="0" fontId="8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vertical="center"/>
    </xf>
    <xf numFmtId="0" fontId="6" fillId="0" borderId="1" xfId="0" applyFont="1" applyBorder="1" applyAlignment="1">
      <alignment wrapText="1"/>
    </xf>
    <xf numFmtId="0" fontId="4" fillId="0" borderId="1" xfId="0" applyFont="1" applyBorder="1"/>
    <xf numFmtId="0" fontId="5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10" fillId="0" borderId="1" xfId="0" applyFont="1" applyBorder="1" applyAlignment="1">
      <alignment wrapText="1"/>
    </xf>
    <xf numFmtId="0" fontId="15" fillId="0" borderId="1" xfId="0" applyFont="1" applyBorder="1" applyAlignment="1">
      <alignment wrapText="1"/>
    </xf>
    <xf numFmtId="2" fontId="15" fillId="0" borderId="1" xfId="0" applyNumberFormat="1" applyFont="1" applyBorder="1" applyAlignment="1">
      <alignment horizontal="center" wrapText="1"/>
    </xf>
    <xf numFmtId="2" fontId="0" fillId="0" borderId="1" xfId="0" applyNumberFormat="1" applyBorder="1"/>
    <xf numFmtId="0" fontId="2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2" fontId="2" fillId="0" borderId="1" xfId="0" applyNumberFormat="1" applyFont="1" applyBorder="1" applyAlignment="1">
      <alignment horizontal="center" wrapText="1"/>
    </xf>
    <xf numFmtId="2" fontId="2" fillId="0" borderId="1" xfId="0" applyNumberFormat="1" applyFont="1" applyBorder="1"/>
    <xf numFmtId="2" fontId="9" fillId="0" borderId="1" xfId="0" applyNumberFormat="1" applyFont="1" applyBorder="1" applyAlignment="1">
      <alignment horizontal="center" wrapText="1"/>
    </xf>
    <xf numFmtId="0" fontId="8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8CB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windb1\Kitas100\Konkursin&#279;%20lentel&#279;%202022.xlsx" TargetMode="External"/><Relationship Id="rId1" Type="http://schemas.openxmlformats.org/officeDocument/2006/relationships/externalLinkPath" Target="file:///\\windb1\Kitas100\Konkursin&#279;%20lentel&#279;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 pakopa, vientisosios"/>
      <sheetName val="II pakopa"/>
      <sheetName val="Doktorantai"/>
      <sheetName val="Menai"/>
    </sheetNames>
    <sheetDataSet>
      <sheetData sheetId="0"/>
      <sheetData sheetId="1">
        <row r="3">
          <cell r="E3" t="str">
            <v>University of Cambridge</v>
          </cell>
        </row>
        <row r="8">
          <cell r="E8" t="str">
            <v>University of Oxford</v>
          </cell>
        </row>
        <row r="10">
          <cell r="E10" t="str">
            <v>University College London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68B44-E5A6-472F-A611-D542FAA7B3B2}">
  <sheetPr>
    <pageSetUpPr fitToPage="1"/>
  </sheetPr>
  <dimension ref="A1:AZ31"/>
  <sheetViews>
    <sheetView tabSelected="1" topLeftCell="A8" zoomScale="70" zoomScaleNormal="70" workbookViewId="0">
      <selection activeCell="AD21" sqref="AD21"/>
    </sheetView>
  </sheetViews>
  <sheetFormatPr defaultRowHeight="15" x14ac:dyDescent="0.25"/>
  <cols>
    <col min="1" max="1" width="3.85546875" customWidth="1"/>
    <col min="2" max="2" width="16.85546875" customWidth="1"/>
    <col min="3" max="3" width="12" customWidth="1"/>
    <col min="4" max="4" width="10.5703125" customWidth="1"/>
    <col min="5" max="5" width="10.28515625" customWidth="1"/>
    <col min="6" max="6" width="9.7109375" customWidth="1"/>
    <col min="7" max="7" width="10.140625" customWidth="1"/>
    <col min="8" max="10" width="10.28515625" customWidth="1"/>
    <col min="11" max="11" width="10" customWidth="1"/>
    <col min="12" max="12" width="7.42578125" customWidth="1"/>
    <col min="13" max="13" width="7.85546875" customWidth="1"/>
    <col min="14" max="14" width="8.42578125" customWidth="1"/>
    <col min="15" max="15" width="7.85546875" customWidth="1"/>
    <col min="16" max="16" width="8" customWidth="1"/>
    <col min="17" max="17" width="9.140625" customWidth="1"/>
    <col min="18" max="18" width="7.42578125" customWidth="1"/>
    <col min="19" max="19" width="9.85546875" customWidth="1"/>
    <col min="20" max="20" width="14" customWidth="1"/>
    <col min="21" max="21" width="10.42578125" customWidth="1"/>
    <col min="22" max="22" width="10.85546875" customWidth="1"/>
    <col min="23" max="23" width="12.140625" customWidth="1"/>
  </cols>
  <sheetData>
    <row r="1" spans="1:52" s="2" customFormat="1" ht="36" customHeight="1" x14ac:dyDescent="0.25">
      <c r="A1" s="34" t="s">
        <v>14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</row>
    <row r="2" spans="1:52" ht="165" x14ac:dyDescent="0.25">
      <c r="A2" s="6" t="s">
        <v>12</v>
      </c>
      <c r="B2" s="7" t="s">
        <v>0</v>
      </c>
      <c r="C2" s="7" t="s">
        <v>1</v>
      </c>
      <c r="D2" s="7" t="s">
        <v>2</v>
      </c>
      <c r="E2" s="7" t="s">
        <v>3</v>
      </c>
      <c r="F2" s="7" t="s">
        <v>4</v>
      </c>
      <c r="G2" s="7" t="s">
        <v>5</v>
      </c>
      <c r="H2" s="7" t="s">
        <v>6</v>
      </c>
      <c r="I2" s="7" t="s">
        <v>17</v>
      </c>
      <c r="J2" s="7" t="s">
        <v>18</v>
      </c>
      <c r="K2" s="7" t="s">
        <v>27</v>
      </c>
      <c r="L2" s="7" t="s">
        <v>46</v>
      </c>
      <c r="M2" s="7" t="s">
        <v>47</v>
      </c>
      <c r="N2" s="7" t="s">
        <v>48</v>
      </c>
      <c r="O2" s="7" t="s">
        <v>49</v>
      </c>
      <c r="P2" s="7" t="s">
        <v>50</v>
      </c>
      <c r="Q2" s="7" t="s">
        <v>51</v>
      </c>
      <c r="R2" s="7" t="s">
        <v>52</v>
      </c>
      <c r="S2" s="7" t="s">
        <v>26</v>
      </c>
      <c r="T2" s="7" t="s">
        <v>20</v>
      </c>
      <c r="U2" s="7" t="s">
        <v>19</v>
      </c>
      <c r="V2" s="7" t="s">
        <v>10</v>
      </c>
    </row>
    <row r="3" spans="1:52" s="4" customFormat="1" ht="27.6" customHeight="1" x14ac:dyDescent="0.25">
      <c r="A3" s="8">
        <v>1</v>
      </c>
      <c r="B3" s="9" t="s">
        <v>23</v>
      </c>
      <c r="C3" s="9" t="s">
        <v>53</v>
      </c>
      <c r="D3" s="10">
        <v>3</v>
      </c>
      <c r="E3" s="10">
        <v>6</v>
      </c>
      <c r="F3" s="10">
        <v>4</v>
      </c>
      <c r="G3" s="11">
        <f t="shared" ref="G3:G31" si="0">ROUND(AVERAGE(D3:F3),0)</f>
        <v>4</v>
      </c>
      <c r="H3" s="12">
        <f t="shared" ref="H3:H31" si="1">IF(G3&lt;=20,42-G3*2,0)</f>
        <v>34</v>
      </c>
      <c r="I3" s="12">
        <v>10</v>
      </c>
      <c r="J3" s="12">
        <v>20</v>
      </c>
      <c r="K3" s="12">
        <f t="shared" ref="K3:K31" si="2">SUM(H3:J3)</f>
        <v>64</v>
      </c>
      <c r="L3" s="13"/>
      <c r="M3" s="13">
        <v>9</v>
      </c>
      <c r="N3" s="13"/>
      <c r="O3" s="13">
        <v>7</v>
      </c>
      <c r="P3" s="13">
        <v>9</v>
      </c>
      <c r="Q3" s="13"/>
      <c r="R3" s="13"/>
      <c r="S3" s="13">
        <v>3</v>
      </c>
      <c r="T3" s="14">
        <f>(M3+O3+P3)/3</f>
        <v>8.3333333333333339</v>
      </c>
      <c r="U3" s="15">
        <f t="shared" ref="U3:U31" si="3">K3+T3</f>
        <v>72.333333333333329</v>
      </c>
      <c r="V3" s="16">
        <v>184259.97</v>
      </c>
    </row>
    <row r="4" spans="1:52" s="4" customFormat="1" ht="27.6" customHeight="1" x14ac:dyDescent="0.25">
      <c r="A4" s="8">
        <v>2</v>
      </c>
      <c r="B4" s="9" t="s">
        <v>23</v>
      </c>
      <c r="C4" s="9" t="s">
        <v>54</v>
      </c>
      <c r="D4" s="10">
        <v>3</v>
      </c>
      <c r="E4" s="10">
        <v>6</v>
      </c>
      <c r="F4" s="10">
        <v>4</v>
      </c>
      <c r="G4" s="11">
        <f t="shared" si="0"/>
        <v>4</v>
      </c>
      <c r="H4" s="12">
        <f t="shared" si="1"/>
        <v>34</v>
      </c>
      <c r="I4" s="12">
        <v>10</v>
      </c>
      <c r="J4" s="12">
        <v>20</v>
      </c>
      <c r="K4" s="12">
        <f t="shared" si="2"/>
        <v>64</v>
      </c>
      <c r="L4" s="13"/>
      <c r="M4" s="13">
        <v>8</v>
      </c>
      <c r="N4" s="13"/>
      <c r="O4" s="13">
        <v>5</v>
      </c>
      <c r="P4" s="13">
        <v>7</v>
      </c>
      <c r="Q4" s="13"/>
      <c r="R4" s="13"/>
      <c r="S4" s="13">
        <v>3</v>
      </c>
      <c r="T4" s="14">
        <f>(M4+O4+P4)/3</f>
        <v>6.666666666666667</v>
      </c>
      <c r="U4" s="15">
        <f t="shared" si="3"/>
        <v>70.666666666666671</v>
      </c>
      <c r="V4" s="16">
        <v>245351.44</v>
      </c>
    </row>
    <row r="5" spans="1:52" s="4" customFormat="1" ht="27.6" customHeight="1" x14ac:dyDescent="0.25">
      <c r="A5" s="8">
        <v>3</v>
      </c>
      <c r="B5" s="9" t="s">
        <v>23</v>
      </c>
      <c r="C5" s="9" t="s">
        <v>54</v>
      </c>
      <c r="D5" s="10">
        <v>3</v>
      </c>
      <c r="E5" s="10">
        <v>6</v>
      </c>
      <c r="F5" s="10">
        <v>4</v>
      </c>
      <c r="G5" s="11">
        <f t="shared" si="0"/>
        <v>4</v>
      </c>
      <c r="H5" s="12">
        <f t="shared" si="1"/>
        <v>34</v>
      </c>
      <c r="I5" s="12">
        <v>10</v>
      </c>
      <c r="J5" s="12">
        <v>16</v>
      </c>
      <c r="K5" s="12">
        <f t="shared" si="2"/>
        <v>60</v>
      </c>
      <c r="L5" s="13">
        <v>6</v>
      </c>
      <c r="M5" s="13"/>
      <c r="N5" s="13">
        <v>9</v>
      </c>
      <c r="O5" s="13"/>
      <c r="P5" s="13"/>
      <c r="Q5" s="13">
        <v>8</v>
      </c>
      <c r="R5" s="13">
        <v>9</v>
      </c>
      <c r="S5" s="13">
        <v>4</v>
      </c>
      <c r="T5" s="14">
        <f>(L5+N5+Q5+R5)/4</f>
        <v>8</v>
      </c>
      <c r="U5" s="15">
        <f t="shared" si="3"/>
        <v>68</v>
      </c>
      <c r="V5" s="16">
        <v>244987.51999999999</v>
      </c>
    </row>
    <row r="6" spans="1:52" s="4" customFormat="1" ht="27.6" customHeight="1" x14ac:dyDescent="0.25">
      <c r="A6" s="8">
        <v>4</v>
      </c>
      <c r="B6" s="9" t="s">
        <v>23</v>
      </c>
      <c r="C6" s="9" t="s">
        <v>53</v>
      </c>
      <c r="D6" s="10">
        <v>3</v>
      </c>
      <c r="E6" s="10">
        <v>6</v>
      </c>
      <c r="F6" s="10">
        <v>4</v>
      </c>
      <c r="G6" s="11">
        <f t="shared" si="0"/>
        <v>4</v>
      </c>
      <c r="H6" s="12">
        <f t="shared" si="1"/>
        <v>34</v>
      </c>
      <c r="I6" s="12">
        <v>10</v>
      </c>
      <c r="J6" s="12">
        <v>17</v>
      </c>
      <c r="K6" s="12">
        <f t="shared" si="2"/>
        <v>61</v>
      </c>
      <c r="L6" s="13"/>
      <c r="M6" s="13">
        <v>7</v>
      </c>
      <c r="N6" s="13"/>
      <c r="O6" s="13">
        <v>5</v>
      </c>
      <c r="P6" s="13">
        <v>7</v>
      </c>
      <c r="Q6" s="13"/>
      <c r="R6" s="13"/>
      <c r="S6" s="13">
        <v>3</v>
      </c>
      <c r="T6" s="14">
        <f>(M6+O6+P6)/3</f>
        <v>6.333333333333333</v>
      </c>
      <c r="U6" s="15">
        <f t="shared" si="3"/>
        <v>67.333333333333329</v>
      </c>
      <c r="V6" s="16">
        <v>122820.36</v>
      </c>
    </row>
    <row r="7" spans="1:52" s="4" customFormat="1" ht="27.6" customHeight="1" x14ac:dyDescent="0.25">
      <c r="A7" s="8">
        <v>5</v>
      </c>
      <c r="B7" s="9" t="s">
        <v>23</v>
      </c>
      <c r="C7" s="9" t="s">
        <v>55</v>
      </c>
      <c r="D7" s="10">
        <v>3</v>
      </c>
      <c r="E7" s="10">
        <v>6</v>
      </c>
      <c r="F7" s="10">
        <v>4</v>
      </c>
      <c r="G7" s="11">
        <f t="shared" si="0"/>
        <v>4</v>
      </c>
      <c r="H7" s="12">
        <f t="shared" si="1"/>
        <v>34</v>
      </c>
      <c r="I7" s="12">
        <v>10</v>
      </c>
      <c r="J7" s="12">
        <v>13</v>
      </c>
      <c r="K7" s="12">
        <f t="shared" si="2"/>
        <v>57</v>
      </c>
      <c r="L7" s="13"/>
      <c r="M7" s="13">
        <v>10</v>
      </c>
      <c r="N7" s="13"/>
      <c r="O7" s="13">
        <v>7</v>
      </c>
      <c r="P7" s="13">
        <v>10</v>
      </c>
      <c r="Q7" s="13"/>
      <c r="R7" s="13"/>
      <c r="S7" s="13">
        <v>3</v>
      </c>
      <c r="T7" s="14">
        <f>(M7+O7+P7)/3</f>
        <v>9</v>
      </c>
      <c r="U7" s="15">
        <f t="shared" si="3"/>
        <v>66</v>
      </c>
      <c r="V7" s="16">
        <v>116793.78</v>
      </c>
    </row>
    <row r="8" spans="1:52" s="4" customFormat="1" ht="27.6" customHeight="1" x14ac:dyDescent="0.25">
      <c r="A8" s="8">
        <v>6</v>
      </c>
      <c r="B8" s="9" t="s">
        <v>23</v>
      </c>
      <c r="C8" s="9" t="s">
        <v>53</v>
      </c>
      <c r="D8" s="10">
        <v>3</v>
      </c>
      <c r="E8" s="10">
        <v>6</v>
      </c>
      <c r="F8" s="10">
        <v>4</v>
      </c>
      <c r="G8" s="11">
        <f t="shared" si="0"/>
        <v>4</v>
      </c>
      <c r="H8" s="12">
        <f t="shared" si="1"/>
        <v>34</v>
      </c>
      <c r="I8" s="12">
        <v>10</v>
      </c>
      <c r="J8" s="12">
        <v>14</v>
      </c>
      <c r="K8" s="12">
        <f t="shared" si="2"/>
        <v>58</v>
      </c>
      <c r="L8" s="13">
        <v>8</v>
      </c>
      <c r="M8" s="13"/>
      <c r="N8" s="13">
        <v>9</v>
      </c>
      <c r="O8" s="13"/>
      <c r="P8" s="13"/>
      <c r="Q8" s="13">
        <v>8</v>
      </c>
      <c r="R8" s="13">
        <v>7</v>
      </c>
      <c r="S8" s="13">
        <v>4</v>
      </c>
      <c r="T8" s="14">
        <f>(L8+N8+Q8+R8)/4</f>
        <v>8</v>
      </c>
      <c r="U8" s="15">
        <f t="shared" si="3"/>
        <v>66</v>
      </c>
      <c r="V8" s="16">
        <v>0</v>
      </c>
    </row>
    <row r="9" spans="1:52" s="5" customFormat="1" ht="27.6" customHeight="1" thickBot="1" x14ac:dyDescent="0.3">
      <c r="A9" s="8">
        <v>7</v>
      </c>
      <c r="B9" s="9" t="s">
        <v>23</v>
      </c>
      <c r="C9" s="9" t="s">
        <v>54</v>
      </c>
      <c r="D9" s="10">
        <v>3</v>
      </c>
      <c r="E9" s="10">
        <v>6</v>
      </c>
      <c r="F9" s="10">
        <v>4</v>
      </c>
      <c r="G9" s="11">
        <f t="shared" si="0"/>
        <v>4</v>
      </c>
      <c r="H9" s="12">
        <f t="shared" si="1"/>
        <v>34</v>
      </c>
      <c r="I9" s="12">
        <v>10</v>
      </c>
      <c r="J9" s="12">
        <v>13</v>
      </c>
      <c r="K9" s="12">
        <f t="shared" si="2"/>
        <v>57</v>
      </c>
      <c r="L9" s="13"/>
      <c r="M9" s="13">
        <v>9</v>
      </c>
      <c r="N9" s="13"/>
      <c r="O9" s="13">
        <v>9</v>
      </c>
      <c r="P9" s="13">
        <v>8</v>
      </c>
      <c r="Q9" s="13"/>
      <c r="R9" s="13"/>
      <c r="S9" s="13">
        <v>3</v>
      </c>
      <c r="T9" s="14">
        <f>(M9+O9+P9)/3</f>
        <v>8.6666666666666661</v>
      </c>
      <c r="U9" s="15">
        <f t="shared" si="3"/>
        <v>65.666666666666671</v>
      </c>
      <c r="V9" s="16">
        <v>0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</row>
    <row r="10" spans="1:52" s="5" customFormat="1" ht="27.6" customHeight="1" thickBot="1" x14ac:dyDescent="0.3">
      <c r="A10" s="8">
        <v>8</v>
      </c>
      <c r="B10" s="9" t="str">
        <f>'[1]II pakopa'!$E$8</f>
        <v>University of Oxford</v>
      </c>
      <c r="C10" s="9" t="s">
        <v>55</v>
      </c>
      <c r="D10" s="10">
        <v>1</v>
      </c>
      <c r="E10" s="10">
        <v>4</v>
      </c>
      <c r="F10" s="10">
        <v>6</v>
      </c>
      <c r="G10" s="11">
        <f t="shared" si="0"/>
        <v>4</v>
      </c>
      <c r="H10" s="12">
        <f t="shared" si="1"/>
        <v>34</v>
      </c>
      <c r="I10" s="12">
        <v>10</v>
      </c>
      <c r="J10" s="12">
        <v>13</v>
      </c>
      <c r="K10" s="12">
        <f t="shared" si="2"/>
        <v>57</v>
      </c>
      <c r="L10" s="13"/>
      <c r="M10" s="13">
        <v>10</v>
      </c>
      <c r="N10" s="13"/>
      <c r="O10" s="13">
        <v>6</v>
      </c>
      <c r="P10" s="13">
        <v>10</v>
      </c>
      <c r="Q10" s="13"/>
      <c r="R10" s="13"/>
      <c r="S10" s="13">
        <v>3</v>
      </c>
      <c r="T10" s="14">
        <f>(M10+O10+P10)/3</f>
        <v>8.6666666666666661</v>
      </c>
      <c r="U10" s="15">
        <f t="shared" si="3"/>
        <v>65.666666666666671</v>
      </c>
      <c r="V10" s="16">
        <v>0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</row>
    <row r="11" spans="1:52" s="4" customFormat="1" ht="27.6" customHeight="1" x14ac:dyDescent="0.25">
      <c r="A11" s="8">
        <v>9</v>
      </c>
      <c r="B11" s="9" t="s">
        <v>23</v>
      </c>
      <c r="C11" s="9" t="s">
        <v>53</v>
      </c>
      <c r="D11" s="10">
        <v>3</v>
      </c>
      <c r="E11" s="10">
        <v>6</v>
      </c>
      <c r="F11" s="10">
        <v>4</v>
      </c>
      <c r="G11" s="11">
        <f t="shared" si="0"/>
        <v>4</v>
      </c>
      <c r="H11" s="12">
        <f t="shared" si="1"/>
        <v>34</v>
      </c>
      <c r="I11" s="12">
        <v>10</v>
      </c>
      <c r="J11" s="12">
        <v>12</v>
      </c>
      <c r="K11" s="12">
        <f t="shared" si="2"/>
        <v>56</v>
      </c>
      <c r="L11" s="13">
        <v>10</v>
      </c>
      <c r="M11" s="13"/>
      <c r="N11" s="13">
        <v>10</v>
      </c>
      <c r="O11" s="13"/>
      <c r="P11" s="13"/>
      <c r="Q11" s="13">
        <v>8</v>
      </c>
      <c r="R11" s="13">
        <v>8</v>
      </c>
      <c r="S11" s="13">
        <v>4</v>
      </c>
      <c r="T11" s="14">
        <f>(L11+N11+Q11+R11)/4</f>
        <v>9</v>
      </c>
      <c r="U11" s="15">
        <f t="shared" si="3"/>
        <v>65</v>
      </c>
      <c r="V11" s="16">
        <v>0</v>
      </c>
    </row>
    <row r="12" spans="1:52" s="4" customFormat="1" ht="27.6" customHeight="1" x14ac:dyDescent="0.25">
      <c r="A12" s="8">
        <v>10</v>
      </c>
      <c r="B12" s="9" t="str">
        <f>'[1]II pakopa'!$E$8</f>
        <v>University of Oxford</v>
      </c>
      <c r="C12" s="9" t="s">
        <v>54</v>
      </c>
      <c r="D12" s="10">
        <v>1</v>
      </c>
      <c r="E12" s="10">
        <v>4</v>
      </c>
      <c r="F12" s="10">
        <v>6</v>
      </c>
      <c r="G12" s="11">
        <f t="shared" si="0"/>
        <v>4</v>
      </c>
      <c r="H12" s="12">
        <f t="shared" si="1"/>
        <v>34</v>
      </c>
      <c r="I12" s="12">
        <v>10</v>
      </c>
      <c r="J12" s="12">
        <v>12</v>
      </c>
      <c r="K12" s="12">
        <f t="shared" si="2"/>
        <v>56</v>
      </c>
      <c r="L12" s="13">
        <v>9</v>
      </c>
      <c r="M12" s="13"/>
      <c r="N12" s="13">
        <v>9</v>
      </c>
      <c r="O12" s="13"/>
      <c r="P12" s="13"/>
      <c r="Q12" s="13">
        <v>9</v>
      </c>
      <c r="R12" s="13">
        <v>8</v>
      </c>
      <c r="S12" s="13">
        <v>4</v>
      </c>
      <c r="T12" s="14">
        <f>(L12+N12+Q12+R12)/4</f>
        <v>8.75</v>
      </c>
      <c r="U12" s="15">
        <f t="shared" si="3"/>
        <v>64.75</v>
      </c>
      <c r="V12" s="16">
        <v>0</v>
      </c>
    </row>
    <row r="13" spans="1:52" s="4" customFormat="1" ht="27.6" customHeight="1" x14ac:dyDescent="0.25">
      <c r="A13" s="8">
        <v>11</v>
      </c>
      <c r="B13" s="9" t="s">
        <v>23</v>
      </c>
      <c r="C13" s="9" t="s">
        <v>55</v>
      </c>
      <c r="D13" s="10">
        <v>3</v>
      </c>
      <c r="E13" s="10">
        <v>6</v>
      </c>
      <c r="F13" s="10">
        <v>4</v>
      </c>
      <c r="G13" s="11">
        <f t="shared" si="0"/>
        <v>4</v>
      </c>
      <c r="H13" s="12">
        <f t="shared" si="1"/>
        <v>34</v>
      </c>
      <c r="I13" s="12">
        <v>10</v>
      </c>
      <c r="J13" s="12">
        <v>10</v>
      </c>
      <c r="K13" s="12">
        <f t="shared" si="2"/>
        <v>54</v>
      </c>
      <c r="L13" s="13"/>
      <c r="M13" s="13">
        <v>9</v>
      </c>
      <c r="N13" s="13"/>
      <c r="O13" s="13">
        <v>10</v>
      </c>
      <c r="P13" s="13">
        <v>10</v>
      </c>
      <c r="Q13" s="13"/>
      <c r="R13" s="13"/>
      <c r="S13" s="13">
        <v>3</v>
      </c>
      <c r="T13" s="14">
        <f>(M13+O13+P13)/3</f>
        <v>9.6666666666666661</v>
      </c>
      <c r="U13" s="15">
        <f t="shared" si="3"/>
        <v>63.666666666666664</v>
      </c>
      <c r="V13" s="16">
        <v>0</v>
      </c>
    </row>
    <row r="14" spans="1:52" s="4" customFormat="1" ht="27.6" customHeight="1" x14ac:dyDescent="0.25">
      <c r="A14" s="8">
        <v>12</v>
      </c>
      <c r="B14" s="9" t="s">
        <v>23</v>
      </c>
      <c r="C14" s="9" t="s">
        <v>53</v>
      </c>
      <c r="D14" s="10">
        <v>3</v>
      </c>
      <c r="E14" s="10">
        <v>6</v>
      </c>
      <c r="F14" s="10">
        <v>4</v>
      </c>
      <c r="G14" s="11">
        <f t="shared" si="0"/>
        <v>4</v>
      </c>
      <c r="H14" s="12">
        <f t="shared" si="1"/>
        <v>34</v>
      </c>
      <c r="I14" s="12">
        <v>10</v>
      </c>
      <c r="J14" s="12">
        <v>10</v>
      </c>
      <c r="K14" s="12">
        <f t="shared" si="2"/>
        <v>54</v>
      </c>
      <c r="L14" s="13">
        <v>10</v>
      </c>
      <c r="M14" s="13"/>
      <c r="N14" s="13">
        <v>10</v>
      </c>
      <c r="O14" s="13"/>
      <c r="P14" s="13"/>
      <c r="Q14" s="13">
        <v>9</v>
      </c>
      <c r="R14" s="13">
        <v>8</v>
      </c>
      <c r="S14" s="13">
        <v>4</v>
      </c>
      <c r="T14" s="14">
        <f>(L14+N14+Q14+R14)/4</f>
        <v>9.25</v>
      </c>
      <c r="U14" s="15">
        <f t="shared" si="3"/>
        <v>63.25</v>
      </c>
      <c r="V14" s="16">
        <v>0</v>
      </c>
    </row>
    <row r="15" spans="1:52" s="4" customFormat="1" ht="27.6" customHeight="1" x14ac:dyDescent="0.25">
      <c r="A15" s="8">
        <v>13</v>
      </c>
      <c r="B15" s="9" t="s">
        <v>23</v>
      </c>
      <c r="C15" s="9" t="s">
        <v>53</v>
      </c>
      <c r="D15" s="10">
        <v>3</v>
      </c>
      <c r="E15" s="10">
        <v>6</v>
      </c>
      <c r="F15" s="10">
        <v>4</v>
      </c>
      <c r="G15" s="11">
        <f t="shared" si="0"/>
        <v>4</v>
      </c>
      <c r="H15" s="12">
        <f t="shared" si="1"/>
        <v>34</v>
      </c>
      <c r="I15" s="12">
        <v>10</v>
      </c>
      <c r="J15" s="12">
        <v>10</v>
      </c>
      <c r="K15" s="12">
        <f t="shared" si="2"/>
        <v>54</v>
      </c>
      <c r="L15" s="13">
        <v>6</v>
      </c>
      <c r="M15" s="13"/>
      <c r="N15" s="13">
        <v>8</v>
      </c>
      <c r="O15" s="13"/>
      <c r="P15" s="13"/>
      <c r="Q15" s="13">
        <v>10</v>
      </c>
      <c r="R15" s="13">
        <v>7</v>
      </c>
      <c r="S15" s="13">
        <v>4</v>
      </c>
      <c r="T15" s="14">
        <f>(L15+N15+Q15+R15)/4</f>
        <v>7.75</v>
      </c>
      <c r="U15" s="15">
        <f t="shared" si="3"/>
        <v>61.75</v>
      </c>
      <c r="V15" s="16">
        <v>0</v>
      </c>
    </row>
    <row r="16" spans="1:52" s="4" customFormat="1" ht="27.6" customHeight="1" x14ac:dyDescent="0.25">
      <c r="A16" s="8">
        <v>14</v>
      </c>
      <c r="B16" s="9" t="str">
        <f>'[1]II pakopa'!$E$8</f>
        <v>University of Oxford</v>
      </c>
      <c r="C16" s="9" t="s">
        <v>53</v>
      </c>
      <c r="D16" s="10">
        <v>1</v>
      </c>
      <c r="E16" s="10">
        <v>4</v>
      </c>
      <c r="F16" s="10">
        <v>6</v>
      </c>
      <c r="G16" s="11">
        <f t="shared" si="0"/>
        <v>4</v>
      </c>
      <c r="H16" s="12">
        <f t="shared" si="1"/>
        <v>34</v>
      </c>
      <c r="I16" s="12">
        <v>10</v>
      </c>
      <c r="J16" s="12">
        <v>9</v>
      </c>
      <c r="K16" s="12">
        <f t="shared" si="2"/>
        <v>53</v>
      </c>
      <c r="L16" s="13">
        <v>9</v>
      </c>
      <c r="M16" s="13"/>
      <c r="N16" s="13">
        <v>9</v>
      </c>
      <c r="O16" s="13"/>
      <c r="P16" s="13"/>
      <c r="Q16" s="13">
        <v>9</v>
      </c>
      <c r="R16" s="13">
        <v>6</v>
      </c>
      <c r="S16" s="13">
        <v>4</v>
      </c>
      <c r="T16" s="14">
        <f>(L16+N16+Q16+R16)/4</f>
        <v>8.25</v>
      </c>
      <c r="U16" s="15">
        <f t="shared" si="3"/>
        <v>61.25</v>
      </c>
      <c r="V16" s="16">
        <v>0</v>
      </c>
    </row>
    <row r="17" spans="1:22" s="4" customFormat="1" ht="27.6" customHeight="1" x14ac:dyDescent="0.25">
      <c r="A17" s="8">
        <v>15</v>
      </c>
      <c r="B17" s="9" t="s">
        <v>23</v>
      </c>
      <c r="C17" s="9" t="s">
        <v>55</v>
      </c>
      <c r="D17" s="10">
        <v>3</v>
      </c>
      <c r="E17" s="10">
        <v>6</v>
      </c>
      <c r="F17" s="10">
        <v>4</v>
      </c>
      <c r="G17" s="11">
        <f t="shared" si="0"/>
        <v>4</v>
      </c>
      <c r="H17" s="12">
        <f t="shared" si="1"/>
        <v>34</v>
      </c>
      <c r="I17" s="12">
        <v>10</v>
      </c>
      <c r="J17" s="12">
        <v>4.4000000000000004</v>
      </c>
      <c r="K17" s="12">
        <f t="shared" si="2"/>
        <v>48.4</v>
      </c>
      <c r="L17" s="13"/>
      <c r="M17" s="13"/>
      <c r="N17" s="13"/>
      <c r="O17" s="13"/>
      <c r="P17" s="13"/>
      <c r="Q17" s="13"/>
      <c r="R17" s="13"/>
      <c r="S17" s="13"/>
      <c r="T17" s="14"/>
      <c r="U17" s="15">
        <f t="shared" si="3"/>
        <v>48.4</v>
      </c>
      <c r="V17" s="16">
        <v>0</v>
      </c>
    </row>
    <row r="18" spans="1:22" s="4" customFormat="1" ht="27.6" customHeight="1" x14ac:dyDescent="0.25">
      <c r="A18" s="8">
        <v>16</v>
      </c>
      <c r="B18" s="9" t="s">
        <v>16</v>
      </c>
      <c r="C18" s="9" t="s">
        <v>53</v>
      </c>
      <c r="D18" s="10">
        <v>8</v>
      </c>
      <c r="E18" s="10">
        <v>2</v>
      </c>
      <c r="F18" s="10">
        <v>26</v>
      </c>
      <c r="G18" s="11">
        <f t="shared" si="0"/>
        <v>12</v>
      </c>
      <c r="H18" s="12">
        <f t="shared" si="1"/>
        <v>18</v>
      </c>
      <c r="I18" s="12">
        <v>10</v>
      </c>
      <c r="J18" s="12">
        <v>9</v>
      </c>
      <c r="K18" s="12">
        <f t="shared" si="2"/>
        <v>37</v>
      </c>
      <c r="L18" s="13"/>
      <c r="M18" s="13"/>
      <c r="N18" s="13"/>
      <c r="O18" s="13"/>
      <c r="P18" s="13"/>
      <c r="Q18" s="13"/>
      <c r="R18" s="13"/>
      <c r="S18" s="13"/>
      <c r="T18" s="14"/>
      <c r="U18" s="15">
        <f t="shared" si="3"/>
        <v>37</v>
      </c>
      <c r="V18" s="16">
        <v>0</v>
      </c>
    </row>
    <row r="19" spans="1:22" s="4" customFormat="1" ht="27.6" customHeight="1" x14ac:dyDescent="0.25">
      <c r="A19" s="8">
        <v>17</v>
      </c>
      <c r="B19" s="9" t="s">
        <v>16</v>
      </c>
      <c r="C19" s="9" t="s">
        <v>53</v>
      </c>
      <c r="D19" s="10">
        <v>8</v>
      </c>
      <c r="E19" s="10">
        <v>2</v>
      </c>
      <c r="F19" s="10">
        <v>26</v>
      </c>
      <c r="G19" s="11">
        <f t="shared" si="0"/>
        <v>12</v>
      </c>
      <c r="H19" s="12">
        <f t="shared" si="1"/>
        <v>18</v>
      </c>
      <c r="I19" s="12">
        <v>10</v>
      </c>
      <c r="J19" s="12">
        <v>9</v>
      </c>
      <c r="K19" s="12">
        <f t="shared" si="2"/>
        <v>37</v>
      </c>
      <c r="L19" s="13"/>
      <c r="M19" s="13"/>
      <c r="N19" s="13"/>
      <c r="O19" s="13"/>
      <c r="P19" s="13"/>
      <c r="Q19" s="13"/>
      <c r="R19" s="13"/>
      <c r="S19" s="13"/>
      <c r="T19" s="14"/>
      <c r="U19" s="15">
        <f t="shared" si="3"/>
        <v>37</v>
      </c>
      <c r="V19" s="16">
        <v>0</v>
      </c>
    </row>
    <row r="20" spans="1:22" s="4" customFormat="1" ht="27.6" customHeight="1" x14ac:dyDescent="0.25">
      <c r="A20" s="8">
        <v>18</v>
      </c>
      <c r="B20" s="9" t="s">
        <v>16</v>
      </c>
      <c r="C20" s="9" t="s">
        <v>54</v>
      </c>
      <c r="D20" s="10">
        <v>8</v>
      </c>
      <c r="E20" s="10">
        <v>2</v>
      </c>
      <c r="F20" s="10">
        <v>26</v>
      </c>
      <c r="G20" s="11">
        <f t="shared" si="0"/>
        <v>12</v>
      </c>
      <c r="H20" s="12">
        <f t="shared" si="1"/>
        <v>18</v>
      </c>
      <c r="I20" s="12">
        <v>10</v>
      </c>
      <c r="J20" s="12">
        <v>7</v>
      </c>
      <c r="K20" s="12">
        <f t="shared" si="2"/>
        <v>35</v>
      </c>
      <c r="L20" s="13"/>
      <c r="M20" s="13"/>
      <c r="N20" s="13"/>
      <c r="O20" s="13"/>
      <c r="P20" s="13"/>
      <c r="Q20" s="13"/>
      <c r="R20" s="13"/>
      <c r="S20" s="13"/>
      <c r="T20" s="14"/>
      <c r="U20" s="15">
        <f t="shared" si="3"/>
        <v>35</v>
      </c>
      <c r="V20" s="16">
        <v>0</v>
      </c>
    </row>
    <row r="21" spans="1:22" s="4" customFormat="1" ht="45.6" customHeight="1" x14ac:dyDescent="0.25">
      <c r="A21" s="8">
        <v>19</v>
      </c>
      <c r="B21" s="9" t="s">
        <v>15</v>
      </c>
      <c r="C21" s="13" t="s">
        <v>53</v>
      </c>
      <c r="D21" s="10">
        <v>11</v>
      </c>
      <c r="E21" s="10">
        <v>7</v>
      </c>
      <c r="F21" s="10">
        <v>22</v>
      </c>
      <c r="G21" s="11">
        <f t="shared" si="0"/>
        <v>13</v>
      </c>
      <c r="H21" s="12">
        <f t="shared" si="1"/>
        <v>16</v>
      </c>
      <c r="I21" s="12">
        <v>10</v>
      </c>
      <c r="J21" s="12">
        <v>8</v>
      </c>
      <c r="K21" s="12">
        <f t="shared" si="2"/>
        <v>34</v>
      </c>
      <c r="L21" s="13"/>
      <c r="M21" s="13"/>
      <c r="N21" s="13"/>
      <c r="O21" s="13"/>
      <c r="P21" s="13"/>
      <c r="Q21" s="13"/>
      <c r="R21" s="13"/>
      <c r="S21" s="13"/>
      <c r="T21" s="14"/>
      <c r="U21" s="15">
        <f t="shared" si="3"/>
        <v>34</v>
      </c>
      <c r="V21" s="16">
        <v>0</v>
      </c>
    </row>
    <row r="22" spans="1:22" s="4" customFormat="1" ht="27.6" customHeight="1" x14ac:dyDescent="0.25">
      <c r="A22" s="8">
        <v>20</v>
      </c>
      <c r="B22" s="9" t="str">
        <f>'[1]II pakopa'!$E$10</f>
        <v>University College London</v>
      </c>
      <c r="C22" s="9" t="s">
        <v>53</v>
      </c>
      <c r="D22" s="10">
        <v>22</v>
      </c>
      <c r="E22" s="10">
        <v>9</v>
      </c>
      <c r="F22" s="10">
        <v>14</v>
      </c>
      <c r="G22" s="11">
        <f t="shared" si="0"/>
        <v>15</v>
      </c>
      <c r="H22" s="12">
        <f t="shared" si="1"/>
        <v>12</v>
      </c>
      <c r="I22" s="12">
        <v>10</v>
      </c>
      <c r="J22" s="12">
        <v>10</v>
      </c>
      <c r="K22" s="12">
        <f t="shared" si="2"/>
        <v>32</v>
      </c>
      <c r="L22" s="13"/>
      <c r="M22" s="13"/>
      <c r="N22" s="13"/>
      <c r="O22" s="13"/>
      <c r="P22" s="13"/>
      <c r="Q22" s="13"/>
      <c r="R22" s="13"/>
      <c r="S22" s="13"/>
      <c r="T22" s="14"/>
      <c r="U22" s="15">
        <f t="shared" si="3"/>
        <v>32</v>
      </c>
      <c r="V22" s="16">
        <v>0</v>
      </c>
    </row>
    <row r="23" spans="1:22" s="4" customFormat="1" ht="27.6" customHeight="1" x14ac:dyDescent="0.25">
      <c r="A23" s="8">
        <v>21</v>
      </c>
      <c r="B23" s="9" t="str">
        <f>'[1]II pakopa'!$E$10</f>
        <v>University College London</v>
      </c>
      <c r="C23" s="13" t="s">
        <v>53</v>
      </c>
      <c r="D23" s="10">
        <v>22</v>
      </c>
      <c r="E23" s="10">
        <v>9</v>
      </c>
      <c r="F23" s="10">
        <v>14</v>
      </c>
      <c r="G23" s="11">
        <f t="shared" si="0"/>
        <v>15</v>
      </c>
      <c r="H23" s="12">
        <f t="shared" si="1"/>
        <v>12</v>
      </c>
      <c r="I23" s="12">
        <v>10</v>
      </c>
      <c r="J23" s="12">
        <v>10</v>
      </c>
      <c r="K23" s="12">
        <f t="shared" si="2"/>
        <v>32</v>
      </c>
      <c r="L23" s="13"/>
      <c r="M23" s="13"/>
      <c r="N23" s="13"/>
      <c r="O23" s="13"/>
      <c r="P23" s="13"/>
      <c r="Q23" s="13"/>
      <c r="R23" s="13"/>
      <c r="S23" s="13"/>
      <c r="T23" s="14"/>
      <c r="U23" s="15">
        <f t="shared" si="3"/>
        <v>32</v>
      </c>
      <c r="V23" s="16">
        <v>0</v>
      </c>
    </row>
    <row r="24" spans="1:22" s="4" customFormat="1" ht="27.6" customHeight="1" x14ac:dyDescent="0.25">
      <c r="A24" s="8">
        <v>22</v>
      </c>
      <c r="B24" s="9" t="s">
        <v>37</v>
      </c>
      <c r="C24" s="9" t="s">
        <v>53</v>
      </c>
      <c r="D24" s="10">
        <v>14</v>
      </c>
      <c r="E24" s="10">
        <v>15</v>
      </c>
      <c r="F24" s="10">
        <v>15</v>
      </c>
      <c r="G24" s="11">
        <f t="shared" si="0"/>
        <v>15</v>
      </c>
      <c r="H24" s="12">
        <f t="shared" si="1"/>
        <v>12</v>
      </c>
      <c r="I24" s="12">
        <v>10</v>
      </c>
      <c r="J24" s="12">
        <v>9</v>
      </c>
      <c r="K24" s="12">
        <f t="shared" si="2"/>
        <v>31</v>
      </c>
      <c r="L24" s="13"/>
      <c r="M24" s="13"/>
      <c r="N24" s="13"/>
      <c r="O24" s="13"/>
      <c r="P24" s="13"/>
      <c r="Q24" s="13"/>
      <c r="R24" s="13"/>
      <c r="S24" s="13"/>
      <c r="T24" s="14"/>
      <c r="U24" s="15">
        <f t="shared" si="3"/>
        <v>31</v>
      </c>
      <c r="V24" s="16">
        <v>0</v>
      </c>
    </row>
    <row r="25" spans="1:22" s="4" customFormat="1" ht="27.6" customHeight="1" x14ac:dyDescent="0.25">
      <c r="A25" s="8">
        <v>23</v>
      </c>
      <c r="B25" s="9" t="str">
        <f>'[1]II pakopa'!$E$10</f>
        <v>University College London</v>
      </c>
      <c r="C25" s="9" t="s">
        <v>53</v>
      </c>
      <c r="D25" s="10">
        <v>22</v>
      </c>
      <c r="E25" s="10">
        <v>9</v>
      </c>
      <c r="F25" s="10">
        <v>14</v>
      </c>
      <c r="G25" s="11">
        <f t="shared" si="0"/>
        <v>15</v>
      </c>
      <c r="H25" s="12">
        <f t="shared" si="1"/>
        <v>12</v>
      </c>
      <c r="I25" s="12">
        <v>10</v>
      </c>
      <c r="J25" s="12">
        <v>8</v>
      </c>
      <c r="K25" s="12">
        <f t="shared" si="2"/>
        <v>30</v>
      </c>
      <c r="L25" s="13"/>
      <c r="M25" s="13"/>
      <c r="N25" s="13"/>
      <c r="O25" s="13"/>
      <c r="P25" s="13"/>
      <c r="Q25" s="13"/>
      <c r="R25" s="13"/>
      <c r="S25" s="13"/>
      <c r="T25" s="14"/>
      <c r="U25" s="15">
        <f t="shared" si="3"/>
        <v>30</v>
      </c>
      <c r="V25" s="16">
        <v>0</v>
      </c>
    </row>
    <row r="26" spans="1:22" s="4" customFormat="1" ht="27.6" customHeight="1" x14ac:dyDescent="0.25">
      <c r="A26" s="8">
        <v>24</v>
      </c>
      <c r="B26" s="9" t="str">
        <f>'[1]II pakopa'!$E$10</f>
        <v>University College London</v>
      </c>
      <c r="C26" s="9" t="s">
        <v>54</v>
      </c>
      <c r="D26" s="10">
        <v>22</v>
      </c>
      <c r="E26" s="10">
        <v>9</v>
      </c>
      <c r="F26" s="10">
        <v>14</v>
      </c>
      <c r="G26" s="11">
        <f t="shared" si="0"/>
        <v>15</v>
      </c>
      <c r="H26" s="12">
        <f t="shared" si="1"/>
        <v>12</v>
      </c>
      <c r="I26" s="12">
        <v>10</v>
      </c>
      <c r="J26" s="12">
        <v>6</v>
      </c>
      <c r="K26" s="12">
        <f t="shared" si="2"/>
        <v>28</v>
      </c>
      <c r="L26" s="13"/>
      <c r="M26" s="13"/>
      <c r="N26" s="13"/>
      <c r="O26" s="13"/>
      <c r="P26" s="13"/>
      <c r="Q26" s="13"/>
      <c r="R26" s="13"/>
      <c r="S26" s="13"/>
      <c r="T26" s="14"/>
      <c r="U26" s="15">
        <f t="shared" si="3"/>
        <v>28</v>
      </c>
      <c r="V26" s="16">
        <v>0</v>
      </c>
    </row>
    <row r="27" spans="1:22" s="4" customFormat="1" ht="27.6" customHeight="1" x14ac:dyDescent="0.25">
      <c r="A27" s="8">
        <v>25</v>
      </c>
      <c r="B27" s="9" t="str">
        <f>'[1]II pakopa'!$E$10</f>
        <v>University College London</v>
      </c>
      <c r="C27" s="9" t="s">
        <v>53</v>
      </c>
      <c r="D27" s="10">
        <v>22</v>
      </c>
      <c r="E27" s="10">
        <v>9</v>
      </c>
      <c r="F27" s="10">
        <v>14</v>
      </c>
      <c r="G27" s="11">
        <f t="shared" si="0"/>
        <v>15</v>
      </c>
      <c r="H27" s="12">
        <f t="shared" si="1"/>
        <v>12</v>
      </c>
      <c r="I27" s="12">
        <v>10</v>
      </c>
      <c r="J27" s="12">
        <v>2</v>
      </c>
      <c r="K27" s="12">
        <f t="shared" si="2"/>
        <v>24</v>
      </c>
      <c r="L27" s="13"/>
      <c r="M27" s="13"/>
      <c r="N27" s="13"/>
      <c r="O27" s="13"/>
      <c r="P27" s="13"/>
      <c r="Q27" s="13"/>
      <c r="R27" s="13"/>
      <c r="S27" s="13"/>
      <c r="T27" s="14"/>
      <c r="U27" s="15">
        <f t="shared" si="3"/>
        <v>24</v>
      </c>
      <c r="V27" s="16">
        <v>0</v>
      </c>
    </row>
    <row r="28" spans="1:22" s="4" customFormat="1" ht="27.6" customHeight="1" x14ac:dyDescent="0.25">
      <c r="A28" s="8">
        <v>26</v>
      </c>
      <c r="B28" s="9" t="s">
        <v>36</v>
      </c>
      <c r="C28" s="9" t="s">
        <v>55</v>
      </c>
      <c r="D28" s="10">
        <v>95</v>
      </c>
      <c r="E28" s="10">
        <v>152</v>
      </c>
      <c r="F28" s="10">
        <v>101</v>
      </c>
      <c r="G28" s="11">
        <f t="shared" si="0"/>
        <v>116</v>
      </c>
      <c r="H28" s="12">
        <f t="shared" si="1"/>
        <v>0</v>
      </c>
      <c r="I28" s="12">
        <v>10</v>
      </c>
      <c r="J28" s="12">
        <v>12</v>
      </c>
      <c r="K28" s="12">
        <f t="shared" si="2"/>
        <v>22</v>
      </c>
      <c r="L28" s="13"/>
      <c r="M28" s="13"/>
      <c r="N28" s="13"/>
      <c r="O28" s="13"/>
      <c r="P28" s="13"/>
      <c r="Q28" s="13"/>
      <c r="R28" s="13"/>
      <c r="S28" s="13"/>
      <c r="T28" s="14"/>
      <c r="U28" s="15">
        <f t="shared" si="3"/>
        <v>22</v>
      </c>
      <c r="V28" s="16">
        <v>0</v>
      </c>
    </row>
    <row r="29" spans="1:22" s="4" customFormat="1" ht="27.6" customHeight="1" x14ac:dyDescent="0.25">
      <c r="A29" s="8">
        <v>27</v>
      </c>
      <c r="B29" s="9" t="s">
        <v>40</v>
      </c>
      <c r="C29" s="9" t="s">
        <v>53</v>
      </c>
      <c r="D29" s="10">
        <v>47</v>
      </c>
      <c r="E29" s="10">
        <v>66</v>
      </c>
      <c r="F29" s="10">
        <v>20</v>
      </c>
      <c r="G29" s="11">
        <f t="shared" si="0"/>
        <v>44</v>
      </c>
      <c r="H29" s="12">
        <f t="shared" si="1"/>
        <v>0</v>
      </c>
      <c r="I29" s="12">
        <v>10</v>
      </c>
      <c r="J29" s="12">
        <v>10</v>
      </c>
      <c r="K29" s="12">
        <f t="shared" si="2"/>
        <v>20</v>
      </c>
      <c r="L29" s="13"/>
      <c r="M29" s="13"/>
      <c r="N29" s="13"/>
      <c r="O29" s="13"/>
      <c r="P29" s="13"/>
      <c r="Q29" s="13"/>
      <c r="R29" s="13"/>
      <c r="S29" s="13"/>
      <c r="T29" s="14"/>
      <c r="U29" s="15">
        <f t="shared" si="3"/>
        <v>20</v>
      </c>
      <c r="V29" s="16">
        <v>0</v>
      </c>
    </row>
    <row r="30" spans="1:22" s="4" customFormat="1" ht="27.6" customHeight="1" x14ac:dyDescent="0.25">
      <c r="A30" s="8">
        <v>28</v>
      </c>
      <c r="B30" s="9" t="s">
        <v>30</v>
      </c>
      <c r="C30" s="9" t="s">
        <v>55</v>
      </c>
      <c r="D30" s="10">
        <v>31</v>
      </c>
      <c r="E30" s="10">
        <v>55</v>
      </c>
      <c r="F30" s="10">
        <v>28</v>
      </c>
      <c r="G30" s="11">
        <f t="shared" si="0"/>
        <v>38</v>
      </c>
      <c r="H30" s="12">
        <f t="shared" si="1"/>
        <v>0</v>
      </c>
      <c r="I30" s="12">
        <v>10</v>
      </c>
      <c r="J30" s="12">
        <v>5.8</v>
      </c>
      <c r="K30" s="12">
        <f t="shared" si="2"/>
        <v>15.8</v>
      </c>
      <c r="L30" s="13"/>
      <c r="M30" s="13"/>
      <c r="N30" s="13"/>
      <c r="O30" s="13"/>
      <c r="P30" s="13"/>
      <c r="Q30" s="13"/>
      <c r="R30" s="13"/>
      <c r="S30" s="13"/>
      <c r="T30" s="14"/>
      <c r="U30" s="15">
        <f t="shared" si="3"/>
        <v>15.8</v>
      </c>
      <c r="V30" s="16">
        <v>0</v>
      </c>
    </row>
    <row r="31" spans="1:22" s="4" customFormat="1" ht="27.6" customHeight="1" x14ac:dyDescent="0.25">
      <c r="A31" s="8">
        <v>29</v>
      </c>
      <c r="B31" s="9" t="s">
        <v>21</v>
      </c>
      <c r="C31" s="13" t="s">
        <v>53</v>
      </c>
      <c r="D31" s="10">
        <v>20</v>
      </c>
      <c r="E31" s="10">
        <v>38</v>
      </c>
      <c r="F31" s="10">
        <v>8</v>
      </c>
      <c r="G31" s="11">
        <f t="shared" si="0"/>
        <v>22</v>
      </c>
      <c r="H31" s="12">
        <f t="shared" si="1"/>
        <v>0</v>
      </c>
      <c r="I31" s="12">
        <v>10</v>
      </c>
      <c r="J31" s="12">
        <v>0</v>
      </c>
      <c r="K31" s="12">
        <f t="shared" si="2"/>
        <v>10</v>
      </c>
      <c r="L31" s="13"/>
      <c r="M31" s="13"/>
      <c r="N31" s="13"/>
      <c r="O31" s="13"/>
      <c r="P31" s="13"/>
      <c r="Q31" s="13"/>
      <c r="R31" s="13"/>
      <c r="S31" s="13"/>
      <c r="T31" s="14"/>
      <c r="U31" s="15">
        <f t="shared" si="3"/>
        <v>10</v>
      </c>
      <c r="V31" s="16">
        <v>0</v>
      </c>
    </row>
  </sheetData>
  <autoFilter ref="A2:V34" xr:uid="{71955299-45AF-42C7-96D8-2C26B8FD61FF}">
    <sortState xmlns:xlrd2="http://schemas.microsoft.com/office/spreadsheetml/2017/richdata2" ref="A3:V34">
      <sortCondition descending="1" ref="U2:U34"/>
    </sortState>
  </autoFilter>
  <sortState xmlns:xlrd2="http://schemas.microsoft.com/office/spreadsheetml/2017/richdata2" ref="A3:V34">
    <sortCondition descending="1" ref="K2:K34"/>
  </sortState>
  <mergeCells count="1">
    <mergeCell ref="A1:V1"/>
  </mergeCells>
  <pageMargins left="0.39370078740157483" right="0.39370078740157483" top="1.1811023622047245" bottom="0.39370078740157483" header="0" footer="0"/>
  <pageSetup paperSize="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55299-45AF-42C7-96D8-2C26B8FD61FF}">
  <sheetPr>
    <pageSetUpPr fitToPage="1"/>
  </sheetPr>
  <dimension ref="A1:BC23"/>
  <sheetViews>
    <sheetView zoomScale="80" zoomScaleNormal="80" workbookViewId="0">
      <selection activeCell="A3" sqref="A3:A23"/>
    </sheetView>
  </sheetViews>
  <sheetFormatPr defaultRowHeight="15" x14ac:dyDescent="0.25"/>
  <cols>
    <col min="2" max="2" width="14.28515625" customWidth="1"/>
    <col min="3" max="3" width="11.140625" customWidth="1"/>
    <col min="4" max="4" width="10.5703125" customWidth="1"/>
    <col min="5" max="5" width="10.28515625" customWidth="1"/>
    <col min="6" max="6" width="9.7109375" customWidth="1"/>
    <col min="7" max="7" width="10.140625" customWidth="1"/>
    <col min="8" max="11" width="10.28515625" customWidth="1"/>
    <col min="12" max="12" width="7.42578125" customWidth="1"/>
    <col min="13" max="13" width="7.85546875" customWidth="1"/>
    <col min="14" max="14" width="8.42578125" customWidth="1"/>
    <col min="15" max="15" width="7.85546875" customWidth="1"/>
    <col min="16" max="16" width="8" customWidth="1"/>
    <col min="17" max="17" width="9.140625" customWidth="1"/>
    <col min="18" max="18" width="7.42578125" customWidth="1"/>
    <col min="19" max="19" width="9.85546875" customWidth="1"/>
    <col min="20" max="20" width="14" customWidth="1"/>
    <col min="21" max="21" width="8.5703125" customWidth="1"/>
    <col min="22" max="22" width="10.85546875" customWidth="1"/>
    <col min="23" max="23" width="12.140625" customWidth="1"/>
  </cols>
  <sheetData>
    <row r="1" spans="1:55" s="2" customFormat="1" ht="36" customHeight="1" x14ac:dyDescent="0.25">
      <c r="A1" s="34" t="s">
        <v>14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</row>
    <row r="2" spans="1:55" s="1" customFormat="1" ht="135" x14ac:dyDescent="0.25">
      <c r="A2" s="17" t="s">
        <v>12</v>
      </c>
      <c r="B2" s="7" t="s">
        <v>0</v>
      </c>
      <c r="C2" s="7" t="s">
        <v>1</v>
      </c>
      <c r="D2" s="7" t="s">
        <v>2</v>
      </c>
      <c r="E2" s="7" t="s">
        <v>3</v>
      </c>
      <c r="F2" s="7" t="s">
        <v>4</v>
      </c>
      <c r="G2" s="7" t="s">
        <v>5</v>
      </c>
      <c r="H2" s="7" t="s">
        <v>6</v>
      </c>
      <c r="I2" s="7" t="s">
        <v>17</v>
      </c>
      <c r="J2" s="7" t="s">
        <v>18</v>
      </c>
      <c r="K2" s="7" t="s">
        <v>29</v>
      </c>
      <c r="L2" s="7" t="s">
        <v>46</v>
      </c>
      <c r="M2" s="7" t="s">
        <v>47</v>
      </c>
      <c r="N2" s="7" t="s">
        <v>48</v>
      </c>
      <c r="O2" s="7" t="s">
        <v>49</v>
      </c>
      <c r="P2" s="7" t="s">
        <v>50</v>
      </c>
      <c r="Q2" s="7" t="s">
        <v>51</v>
      </c>
      <c r="R2" s="7" t="s">
        <v>52</v>
      </c>
      <c r="S2" s="7" t="s">
        <v>26</v>
      </c>
      <c r="T2" s="7" t="s">
        <v>20</v>
      </c>
      <c r="U2" s="17" t="s">
        <v>25</v>
      </c>
      <c r="V2" s="7" t="s">
        <v>10</v>
      </c>
    </row>
    <row r="3" spans="1:55" s="4" customFormat="1" ht="39" customHeight="1" x14ac:dyDescent="0.25">
      <c r="A3" s="8">
        <v>1</v>
      </c>
      <c r="B3" s="9" t="str">
        <f>'[1]II pakopa'!$E$8</f>
        <v>University of Oxford</v>
      </c>
      <c r="C3" s="13" t="s">
        <v>56</v>
      </c>
      <c r="D3" s="10">
        <v>1</v>
      </c>
      <c r="E3" s="10">
        <v>4</v>
      </c>
      <c r="F3" s="10">
        <v>6</v>
      </c>
      <c r="G3" s="11">
        <f>ROUND(AVERAGE(D3:F3),0)</f>
        <v>4</v>
      </c>
      <c r="H3" s="12">
        <f>IF(G3&lt;=20,42-G3*2,0)</f>
        <v>34</v>
      </c>
      <c r="I3" s="12">
        <v>10</v>
      </c>
      <c r="J3" s="12">
        <v>15</v>
      </c>
      <c r="K3" s="12">
        <f>SUM(H3:J3)</f>
        <v>59</v>
      </c>
      <c r="L3" s="13"/>
      <c r="M3" s="13">
        <v>9</v>
      </c>
      <c r="N3" s="13"/>
      <c r="O3" s="13">
        <v>9</v>
      </c>
      <c r="P3" s="13">
        <v>9</v>
      </c>
      <c r="Q3" s="13"/>
      <c r="R3" s="13"/>
      <c r="S3" s="13">
        <v>3</v>
      </c>
      <c r="T3" s="14">
        <f>(M3+O3+P3)/3</f>
        <v>9</v>
      </c>
      <c r="U3" s="15">
        <f>K3+T3</f>
        <v>68</v>
      </c>
      <c r="V3" s="16">
        <v>60941.91</v>
      </c>
    </row>
    <row r="4" spans="1:55" s="4" customFormat="1" ht="39" customHeight="1" x14ac:dyDescent="0.25">
      <c r="A4" s="8">
        <v>2</v>
      </c>
      <c r="B4" s="9" t="s">
        <v>38</v>
      </c>
      <c r="C4" s="13" t="s">
        <v>56</v>
      </c>
      <c r="D4" s="10">
        <v>5</v>
      </c>
      <c r="E4" s="10">
        <v>3</v>
      </c>
      <c r="F4" s="10">
        <v>2</v>
      </c>
      <c r="G4" s="11">
        <f>ROUND(AVERAGE(D4:F4),0)</f>
        <v>3</v>
      </c>
      <c r="H4" s="12">
        <f>IF(G4&lt;=20,42-G4*2,0)</f>
        <v>36</v>
      </c>
      <c r="I4" s="12">
        <v>10</v>
      </c>
      <c r="J4" s="12">
        <v>8.9</v>
      </c>
      <c r="K4" s="12">
        <f>SUM(H4:J4)</f>
        <v>54.9</v>
      </c>
      <c r="L4" s="13">
        <v>10</v>
      </c>
      <c r="M4" s="13"/>
      <c r="N4" s="13">
        <v>10</v>
      </c>
      <c r="O4" s="13"/>
      <c r="P4" s="13"/>
      <c r="Q4" s="13">
        <v>9</v>
      </c>
      <c r="R4" s="13">
        <v>10</v>
      </c>
      <c r="S4" s="13">
        <v>4</v>
      </c>
      <c r="T4" s="14">
        <f>(L4+N4+Q4+R4)/S4</f>
        <v>9.75</v>
      </c>
      <c r="U4" s="15">
        <f>K4+T4</f>
        <v>64.650000000000006</v>
      </c>
      <c r="V4" s="16">
        <v>122488.44393621632</v>
      </c>
    </row>
    <row r="5" spans="1:55" s="4" customFormat="1" ht="39" customHeight="1" x14ac:dyDescent="0.25">
      <c r="A5" s="8">
        <v>3</v>
      </c>
      <c r="B5" s="9" t="str">
        <f>'[1]II pakopa'!$E$8</f>
        <v>University of Oxford</v>
      </c>
      <c r="C5" s="13" t="s">
        <v>56</v>
      </c>
      <c r="D5" s="10">
        <v>1</v>
      </c>
      <c r="E5" s="10">
        <v>4</v>
      </c>
      <c r="F5" s="10">
        <v>6</v>
      </c>
      <c r="G5" s="11">
        <f>ROUND(AVERAGE(D5:F5),0)</f>
        <v>4</v>
      </c>
      <c r="H5" s="12">
        <f>IF(G5&lt;=20,42-G5*2,0)</f>
        <v>34</v>
      </c>
      <c r="I5" s="12">
        <v>10</v>
      </c>
      <c r="J5" s="12">
        <v>10</v>
      </c>
      <c r="K5" s="12">
        <f>SUM(H5:J5)</f>
        <v>54</v>
      </c>
      <c r="L5" s="13"/>
      <c r="M5" s="13">
        <v>9</v>
      </c>
      <c r="N5" s="13"/>
      <c r="O5" s="13">
        <v>7</v>
      </c>
      <c r="P5" s="13">
        <v>7</v>
      </c>
      <c r="Q5" s="13"/>
      <c r="R5" s="13"/>
      <c r="S5" s="13">
        <v>3</v>
      </c>
      <c r="T5" s="14">
        <f>(M5+O5+P5)/3</f>
        <v>7.666666666666667</v>
      </c>
      <c r="U5" s="15">
        <f>K5+T5</f>
        <v>61.666666666666664</v>
      </c>
      <c r="V5" s="16">
        <v>52532.79</v>
      </c>
    </row>
    <row r="6" spans="1:55" s="4" customFormat="1" ht="39" customHeight="1" x14ac:dyDescent="0.25">
      <c r="A6" s="8">
        <v>4</v>
      </c>
      <c r="B6" s="9" t="s">
        <v>22</v>
      </c>
      <c r="C6" s="13" t="s">
        <v>56</v>
      </c>
      <c r="D6" s="10">
        <v>5</v>
      </c>
      <c r="E6" s="10">
        <v>5</v>
      </c>
      <c r="F6" s="10">
        <v>1</v>
      </c>
      <c r="G6" s="11">
        <f>ROUND(AVERAGE(D6:F6),0)</f>
        <v>4</v>
      </c>
      <c r="H6" s="12">
        <f>IF(G6&lt;=20,42-G6*2,0)</f>
        <v>34</v>
      </c>
      <c r="I6" s="12">
        <v>10</v>
      </c>
      <c r="J6" s="12">
        <v>8.3000000000000007</v>
      </c>
      <c r="K6" s="12">
        <f>SUM(H6:J6)</f>
        <v>52.3</v>
      </c>
      <c r="L6" s="13"/>
      <c r="M6" s="13">
        <v>10</v>
      </c>
      <c r="N6" s="13"/>
      <c r="O6" s="13">
        <v>9</v>
      </c>
      <c r="P6" s="13">
        <v>8</v>
      </c>
      <c r="Q6" s="13"/>
      <c r="R6" s="13"/>
      <c r="S6" s="13">
        <v>3</v>
      </c>
      <c r="T6" s="14">
        <f>(M6+O6+P6)/3</f>
        <v>9</v>
      </c>
      <c r="U6" s="15">
        <f>K6+T6</f>
        <v>61.3</v>
      </c>
      <c r="V6" s="16">
        <v>38881.410000000003</v>
      </c>
    </row>
    <row r="7" spans="1:55" s="4" customFormat="1" ht="39" customHeight="1" x14ac:dyDescent="0.25">
      <c r="A7" s="8">
        <v>5</v>
      </c>
      <c r="B7" s="9" t="str">
        <f>'[1]II pakopa'!$E$8</f>
        <v>University of Oxford</v>
      </c>
      <c r="C7" s="13" t="s">
        <v>56</v>
      </c>
      <c r="D7" s="10">
        <v>1</v>
      </c>
      <c r="E7" s="10">
        <v>4</v>
      </c>
      <c r="F7" s="10">
        <v>6</v>
      </c>
      <c r="G7" s="11">
        <f>ROUND(AVERAGE(D7:F7),0)</f>
        <v>4</v>
      </c>
      <c r="H7" s="12">
        <f>IF(G7&lt;=20,42-G7*2,0)</f>
        <v>34</v>
      </c>
      <c r="I7" s="12">
        <v>10</v>
      </c>
      <c r="J7" s="12">
        <v>6.7</v>
      </c>
      <c r="K7" s="12">
        <f>SUM(H7:J7)</f>
        <v>50.7</v>
      </c>
      <c r="L7" s="13">
        <v>9</v>
      </c>
      <c r="M7" s="13"/>
      <c r="N7" s="13">
        <v>10</v>
      </c>
      <c r="O7" s="13"/>
      <c r="P7" s="13"/>
      <c r="Q7" s="13">
        <v>10</v>
      </c>
      <c r="R7" s="13">
        <v>9</v>
      </c>
      <c r="S7" s="13">
        <v>4</v>
      </c>
      <c r="T7" s="14">
        <f>(L7+N7+Q7+R7)/S7</f>
        <v>9.5</v>
      </c>
      <c r="U7" s="15">
        <f>K7+T7</f>
        <v>60.2</v>
      </c>
      <c r="V7" s="16">
        <v>63854.17</v>
      </c>
    </row>
    <row r="8" spans="1:55" s="4" customFormat="1" ht="39" customHeight="1" x14ac:dyDescent="0.25">
      <c r="A8" s="8">
        <v>6</v>
      </c>
      <c r="B8" s="9" t="str">
        <f>'[1]II pakopa'!$E$8</f>
        <v>University of Oxford</v>
      </c>
      <c r="C8" s="13" t="s">
        <v>56</v>
      </c>
      <c r="D8" s="10">
        <v>1</v>
      </c>
      <c r="E8" s="10">
        <v>4</v>
      </c>
      <c r="F8" s="10">
        <v>6</v>
      </c>
      <c r="G8" s="11">
        <f>ROUND(AVERAGE(D8:F8),0)</f>
        <v>4</v>
      </c>
      <c r="H8" s="12">
        <f>IF(G8&lt;=20,42-G8*2,0)</f>
        <v>34</v>
      </c>
      <c r="I8" s="12">
        <v>10</v>
      </c>
      <c r="J8" s="12">
        <v>4.3</v>
      </c>
      <c r="K8" s="12">
        <f>SUM(H8:J8)</f>
        <v>48.3</v>
      </c>
      <c r="L8" s="13"/>
      <c r="M8" s="13">
        <v>9</v>
      </c>
      <c r="N8" s="13"/>
      <c r="O8" s="13">
        <v>10</v>
      </c>
      <c r="P8" s="13">
        <v>9</v>
      </c>
      <c r="Q8" s="13"/>
      <c r="R8" s="13"/>
      <c r="S8" s="13">
        <v>3</v>
      </c>
      <c r="T8" s="14">
        <f>(M8+O8+P8)/3</f>
        <v>9.3333333333333339</v>
      </c>
      <c r="U8" s="15">
        <f>K8+T8</f>
        <v>57.633333333333333</v>
      </c>
      <c r="V8" s="16">
        <v>61419.38</v>
      </c>
    </row>
    <row r="9" spans="1:55" s="4" customFormat="1" ht="39" customHeight="1" x14ac:dyDescent="0.25">
      <c r="A9" s="8">
        <v>7</v>
      </c>
      <c r="B9" s="9" t="str">
        <f>'[1]II pakopa'!$E$8</f>
        <v>University of Oxford</v>
      </c>
      <c r="C9" s="13" t="s">
        <v>56</v>
      </c>
      <c r="D9" s="10">
        <v>1</v>
      </c>
      <c r="E9" s="10">
        <v>4</v>
      </c>
      <c r="F9" s="10">
        <v>6</v>
      </c>
      <c r="G9" s="11">
        <f>ROUND(AVERAGE(D9:F9),0)</f>
        <v>4</v>
      </c>
      <c r="H9" s="12">
        <f>IF(G9&lt;=20,42-G9*2,0)</f>
        <v>34</v>
      </c>
      <c r="I9" s="12">
        <v>10</v>
      </c>
      <c r="J9" s="12">
        <v>4.7</v>
      </c>
      <c r="K9" s="12">
        <f>SUM(H9:J9)</f>
        <v>48.7</v>
      </c>
      <c r="L9" s="13">
        <v>10</v>
      </c>
      <c r="M9" s="13"/>
      <c r="N9" s="13">
        <v>9</v>
      </c>
      <c r="O9" s="13"/>
      <c r="P9" s="13"/>
      <c r="Q9" s="13">
        <v>7</v>
      </c>
      <c r="R9" s="13">
        <v>9</v>
      </c>
      <c r="S9" s="13">
        <v>4</v>
      </c>
      <c r="T9" s="14">
        <f>(L9+N9+Q9+R9)/S9</f>
        <v>8.75</v>
      </c>
      <c r="U9" s="15">
        <f>K9+T9</f>
        <v>57.45</v>
      </c>
      <c r="V9" s="16">
        <v>88390.66</v>
      </c>
    </row>
    <row r="10" spans="1:55" s="4" customFormat="1" ht="39" customHeight="1" x14ac:dyDescent="0.25">
      <c r="A10" s="8">
        <v>8</v>
      </c>
      <c r="B10" s="9" t="s">
        <v>23</v>
      </c>
      <c r="C10" s="13" t="s">
        <v>56</v>
      </c>
      <c r="D10" s="10">
        <v>3</v>
      </c>
      <c r="E10" s="10">
        <v>6</v>
      </c>
      <c r="F10" s="10">
        <v>4</v>
      </c>
      <c r="G10" s="11">
        <f>ROUND(AVERAGE(D10:F10),0)</f>
        <v>4</v>
      </c>
      <c r="H10" s="12">
        <f>IF(G10&lt;=20,42-G10*2,0)</f>
        <v>34</v>
      </c>
      <c r="I10" s="12">
        <v>10</v>
      </c>
      <c r="J10" s="12">
        <v>5.3</v>
      </c>
      <c r="K10" s="12">
        <f>SUM(H10:J10)</f>
        <v>49.3</v>
      </c>
      <c r="L10" s="13"/>
      <c r="M10" s="13">
        <v>8</v>
      </c>
      <c r="N10" s="13"/>
      <c r="O10" s="13">
        <v>8</v>
      </c>
      <c r="P10" s="13">
        <v>8</v>
      </c>
      <c r="Q10" s="13"/>
      <c r="R10" s="13"/>
      <c r="S10" s="13">
        <v>3</v>
      </c>
      <c r="T10" s="14">
        <f>(M10+O10+P10)/3</f>
        <v>8</v>
      </c>
      <c r="U10" s="15">
        <f>K10+T10</f>
        <v>57.3</v>
      </c>
      <c r="V10" s="16">
        <v>61419.180696367534</v>
      </c>
    </row>
    <row r="11" spans="1:55" s="4" customFormat="1" ht="39" customHeight="1" x14ac:dyDescent="0.25">
      <c r="A11" s="8">
        <v>9</v>
      </c>
      <c r="B11" s="9" t="str">
        <f>'[1]II pakopa'!$E$8</f>
        <v>University of Oxford</v>
      </c>
      <c r="C11" s="13" t="s">
        <v>56</v>
      </c>
      <c r="D11" s="10">
        <v>1</v>
      </c>
      <c r="E11" s="10">
        <v>4</v>
      </c>
      <c r="F11" s="10">
        <v>6</v>
      </c>
      <c r="G11" s="11">
        <f>ROUND(AVERAGE(D11:F11),0)</f>
        <v>4</v>
      </c>
      <c r="H11" s="12">
        <f>IF(G11&lt;=20,42-G11*2,0)</f>
        <v>34</v>
      </c>
      <c r="I11" s="12">
        <v>10</v>
      </c>
      <c r="J11" s="12">
        <v>3.6</v>
      </c>
      <c r="K11" s="12">
        <f>SUM(H11:J11)</f>
        <v>47.6</v>
      </c>
      <c r="L11" s="13">
        <v>9</v>
      </c>
      <c r="M11" s="13"/>
      <c r="N11" s="13">
        <v>9</v>
      </c>
      <c r="O11" s="13"/>
      <c r="P11" s="13"/>
      <c r="Q11" s="13">
        <v>10</v>
      </c>
      <c r="R11" s="13">
        <v>8</v>
      </c>
      <c r="S11" s="13">
        <v>4</v>
      </c>
      <c r="T11" s="14">
        <f>(L11+N11+Q11+R11)/S11</f>
        <v>9</v>
      </c>
      <c r="U11" s="15">
        <f>K11+T11</f>
        <v>56.6</v>
      </c>
      <c r="V11" s="16">
        <v>43141.99</v>
      </c>
    </row>
    <row r="12" spans="1:55" s="4" customFormat="1" ht="39" customHeight="1" x14ac:dyDescent="0.25">
      <c r="A12" s="8">
        <v>10</v>
      </c>
      <c r="B12" s="9" t="s">
        <v>23</v>
      </c>
      <c r="C12" s="13" t="s">
        <v>56</v>
      </c>
      <c r="D12" s="10">
        <v>3</v>
      </c>
      <c r="E12" s="10">
        <v>6</v>
      </c>
      <c r="F12" s="10">
        <v>4</v>
      </c>
      <c r="G12" s="11">
        <f>ROUND(AVERAGE(D12:F12),0)</f>
        <v>4</v>
      </c>
      <c r="H12" s="12">
        <f>IF(G12&lt;=20,42-G12*2,0)</f>
        <v>34</v>
      </c>
      <c r="I12" s="12">
        <v>10</v>
      </c>
      <c r="J12" s="12">
        <v>2.2999999999999998</v>
      </c>
      <c r="K12" s="12">
        <f>SUM(H12:J12)</f>
        <v>46.3</v>
      </c>
      <c r="L12" s="13">
        <v>10</v>
      </c>
      <c r="M12" s="13"/>
      <c r="N12" s="13">
        <v>9</v>
      </c>
      <c r="O12" s="13"/>
      <c r="P12" s="13"/>
      <c r="Q12" s="13">
        <v>7</v>
      </c>
      <c r="R12" s="13">
        <v>10</v>
      </c>
      <c r="S12" s="13">
        <v>4</v>
      </c>
      <c r="T12" s="14">
        <f>(L12+N12+Q12+R12)/S12</f>
        <v>9</v>
      </c>
      <c r="U12" s="15">
        <f>K12+T12</f>
        <v>55.3</v>
      </c>
      <c r="V12" s="16">
        <v>0</v>
      </c>
    </row>
    <row r="13" spans="1:55" s="4" customFormat="1" ht="39" customHeight="1" x14ac:dyDescent="0.25">
      <c r="A13" s="8">
        <v>11</v>
      </c>
      <c r="B13" s="9" t="str">
        <f>'[1]II pakopa'!$E$8</f>
        <v>University of Oxford</v>
      </c>
      <c r="C13" s="13" t="s">
        <v>56</v>
      </c>
      <c r="D13" s="10">
        <v>1</v>
      </c>
      <c r="E13" s="10">
        <v>4</v>
      </c>
      <c r="F13" s="10">
        <v>6</v>
      </c>
      <c r="G13" s="11">
        <f>ROUND(AVERAGE(D13:F13),0)</f>
        <v>4</v>
      </c>
      <c r="H13" s="12">
        <f>IF(G13&lt;=20,42-G13*2,0)</f>
        <v>34</v>
      </c>
      <c r="I13" s="12">
        <v>10</v>
      </c>
      <c r="J13" s="12">
        <v>3</v>
      </c>
      <c r="K13" s="12">
        <f>SUM(H13:J13)</f>
        <v>47</v>
      </c>
      <c r="L13" s="13"/>
      <c r="M13" s="13">
        <v>10</v>
      </c>
      <c r="N13" s="13"/>
      <c r="O13" s="13">
        <v>6</v>
      </c>
      <c r="P13" s="13">
        <v>8</v>
      </c>
      <c r="Q13" s="13"/>
      <c r="R13" s="13"/>
      <c r="S13" s="13">
        <v>3</v>
      </c>
      <c r="T13" s="14">
        <f>(M13+O13+P13)/3</f>
        <v>8</v>
      </c>
      <c r="U13" s="15">
        <f>K13+T13</f>
        <v>55</v>
      </c>
      <c r="V13" s="16">
        <v>0</v>
      </c>
    </row>
    <row r="14" spans="1:55" s="5" customFormat="1" ht="39" customHeight="1" thickBot="1" x14ac:dyDescent="0.3">
      <c r="A14" s="8">
        <v>12</v>
      </c>
      <c r="B14" s="9" t="s">
        <v>23</v>
      </c>
      <c r="C14" s="13" t="s">
        <v>56</v>
      </c>
      <c r="D14" s="10">
        <v>3</v>
      </c>
      <c r="E14" s="10">
        <v>6</v>
      </c>
      <c r="F14" s="10">
        <v>4</v>
      </c>
      <c r="G14" s="11">
        <f>ROUND(AVERAGE(D14:F14),0)</f>
        <v>4</v>
      </c>
      <c r="H14" s="12">
        <f>IF(G14&lt;=20,42-G14*2,0)</f>
        <v>34</v>
      </c>
      <c r="I14" s="12">
        <v>10</v>
      </c>
      <c r="J14" s="12">
        <v>0.4</v>
      </c>
      <c r="K14" s="12">
        <f>SUM(H14:J14)</f>
        <v>44.4</v>
      </c>
      <c r="L14" s="13">
        <v>9</v>
      </c>
      <c r="M14" s="13"/>
      <c r="N14" s="13">
        <v>9</v>
      </c>
      <c r="O14" s="13"/>
      <c r="P14" s="13"/>
      <c r="Q14" s="13">
        <v>8</v>
      </c>
      <c r="R14" s="13">
        <v>8</v>
      </c>
      <c r="S14" s="13">
        <v>4</v>
      </c>
      <c r="T14" s="14">
        <f>(L14+N14+Q14+R14)/S14</f>
        <v>8.5</v>
      </c>
      <c r="U14" s="15">
        <f>K14+T14</f>
        <v>52.9</v>
      </c>
      <c r="V14" s="16"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</row>
    <row r="15" spans="1:55" s="4" customFormat="1" ht="41.45" customHeight="1" x14ac:dyDescent="0.25">
      <c r="A15" s="8">
        <v>13</v>
      </c>
      <c r="B15" s="9" t="s">
        <v>16</v>
      </c>
      <c r="C15" s="13" t="s">
        <v>56</v>
      </c>
      <c r="D15" s="10">
        <v>8</v>
      </c>
      <c r="E15" s="10">
        <v>2</v>
      </c>
      <c r="F15" s="10">
        <v>26</v>
      </c>
      <c r="G15" s="11">
        <f>ROUND(AVERAGE(D15:F15),0)</f>
        <v>12</v>
      </c>
      <c r="H15" s="12">
        <f>IF(G15&lt;=20,42-G15*2,0)</f>
        <v>18</v>
      </c>
      <c r="I15" s="12">
        <v>10</v>
      </c>
      <c r="J15" s="12">
        <v>10</v>
      </c>
      <c r="K15" s="12">
        <f>SUM(H15:J15)</f>
        <v>38</v>
      </c>
      <c r="L15" s="13"/>
      <c r="M15" s="13">
        <v>10</v>
      </c>
      <c r="N15" s="13"/>
      <c r="O15" s="13">
        <v>10</v>
      </c>
      <c r="P15" s="13">
        <v>10</v>
      </c>
      <c r="Q15" s="13"/>
      <c r="R15" s="13"/>
      <c r="S15" s="13">
        <v>3</v>
      </c>
      <c r="T15" s="14">
        <f>(M15+O15+P15)/3</f>
        <v>10</v>
      </c>
      <c r="U15" s="15">
        <f>K15+T15</f>
        <v>48</v>
      </c>
      <c r="V15" s="16">
        <v>0</v>
      </c>
    </row>
    <row r="16" spans="1:55" s="4" customFormat="1" ht="39" customHeight="1" x14ac:dyDescent="0.25">
      <c r="A16" s="8">
        <v>14</v>
      </c>
      <c r="B16" s="9" t="s">
        <v>35</v>
      </c>
      <c r="C16" s="13" t="s">
        <v>56</v>
      </c>
      <c r="D16" s="10">
        <v>22</v>
      </c>
      <c r="E16" s="10">
        <v>9</v>
      </c>
      <c r="F16" s="10">
        <v>14</v>
      </c>
      <c r="G16" s="11">
        <f>ROUND(AVERAGE(D16:F16),0)</f>
        <v>15</v>
      </c>
      <c r="H16" s="12">
        <f>IF(G16&lt;=20,42-G16*2,0)</f>
        <v>12</v>
      </c>
      <c r="I16" s="12">
        <v>10</v>
      </c>
      <c r="J16" s="12">
        <v>10</v>
      </c>
      <c r="K16" s="12">
        <f>SUM(H16:J16)</f>
        <v>32</v>
      </c>
      <c r="L16" s="13"/>
      <c r="M16" s="13"/>
      <c r="N16" s="13"/>
      <c r="O16" s="13"/>
      <c r="P16" s="13"/>
      <c r="Q16" s="13"/>
      <c r="R16" s="13"/>
      <c r="S16" s="13"/>
      <c r="T16" s="18"/>
      <c r="U16" s="15">
        <f>K16+T16</f>
        <v>32</v>
      </c>
      <c r="V16" s="16">
        <v>0</v>
      </c>
    </row>
    <row r="17" spans="1:22" s="4" customFormat="1" ht="39" customHeight="1" x14ac:dyDescent="0.25">
      <c r="A17" s="8">
        <v>15</v>
      </c>
      <c r="B17" s="9" t="s">
        <v>15</v>
      </c>
      <c r="C17" s="13" t="s">
        <v>56</v>
      </c>
      <c r="D17" s="10">
        <v>11</v>
      </c>
      <c r="E17" s="10">
        <v>7</v>
      </c>
      <c r="F17" s="10">
        <v>22</v>
      </c>
      <c r="G17" s="11">
        <f>ROUND(AVERAGE(D17:F17),0)</f>
        <v>13</v>
      </c>
      <c r="H17" s="12">
        <f>IF(G17&lt;=20,42-G17*2,0)</f>
        <v>16</v>
      </c>
      <c r="I17" s="12">
        <v>10</v>
      </c>
      <c r="J17" s="12">
        <v>5.6</v>
      </c>
      <c r="K17" s="12">
        <f>SUM(H17:J17)</f>
        <v>31.6</v>
      </c>
      <c r="L17" s="13"/>
      <c r="M17" s="13"/>
      <c r="N17" s="13"/>
      <c r="O17" s="13"/>
      <c r="P17" s="13"/>
      <c r="Q17" s="13"/>
      <c r="R17" s="13"/>
      <c r="S17" s="13"/>
      <c r="T17" s="14"/>
      <c r="U17" s="15">
        <f>K17+T17</f>
        <v>31.6</v>
      </c>
      <c r="V17" s="16">
        <v>0</v>
      </c>
    </row>
    <row r="18" spans="1:22" s="4" customFormat="1" ht="39" customHeight="1" x14ac:dyDescent="0.25">
      <c r="A18" s="8">
        <v>16</v>
      </c>
      <c r="B18" s="9" t="s">
        <v>35</v>
      </c>
      <c r="C18" s="13" t="s">
        <v>56</v>
      </c>
      <c r="D18" s="10">
        <v>22</v>
      </c>
      <c r="E18" s="10">
        <v>9</v>
      </c>
      <c r="F18" s="10">
        <v>14</v>
      </c>
      <c r="G18" s="11">
        <f>ROUND(AVERAGE(D18:F18),0)</f>
        <v>15</v>
      </c>
      <c r="H18" s="12">
        <f>IF(G18&lt;=20,42-G18*2,0)</f>
        <v>12</v>
      </c>
      <c r="I18" s="12">
        <v>10</v>
      </c>
      <c r="J18" s="12">
        <v>8.5</v>
      </c>
      <c r="K18" s="12">
        <f>SUM(H18:J18)</f>
        <v>30.5</v>
      </c>
      <c r="L18" s="13"/>
      <c r="M18" s="13"/>
      <c r="N18" s="13"/>
      <c r="O18" s="13"/>
      <c r="P18" s="13"/>
      <c r="Q18" s="13"/>
      <c r="R18" s="13"/>
      <c r="S18" s="13"/>
      <c r="T18" s="14"/>
      <c r="U18" s="15">
        <f>K18+T18</f>
        <v>30.5</v>
      </c>
      <c r="V18" s="16">
        <v>0</v>
      </c>
    </row>
    <row r="19" spans="1:22" s="4" customFormat="1" ht="39" customHeight="1" x14ac:dyDescent="0.25">
      <c r="A19" s="8">
        <v>17</v>
      </c>
      <c r="B19" s="9" t="s">
        <v>15</v>
      </c>
      <c r="C19" s="13" t="s">
        <v>56</v>
      </c>
      <c r="D19" s="10">
        <v>11</v>
      </c>
      <c r="E19" s="10">
        <v>7</v>
      </c>
      <c r="F19" s="10">
        <v>22</v>
      </c>
      <c r="G19" s="11">
        <f>ROUND(AVERAGE(D19:F19),0)</f>
        <v>13</v>
      </c>
      <c r="H19" s="12">
        <f>IF(G19&lt;=20,42-G19*2,0)</f>
        <v>16</v>
      </c>
      <c r="I19" s="12">
        <v>10</v>
      </c>
      <c r="J19" s="12">
        <v>2.8</v>
      </c>
      <c r="K19" s="12">
        <f>SUM(H19:J19)</f>
        <v>28.8</v>
      </c>
      <c r="L19" s="13"/>
      <c r="M19" s="13"/>
      <c r="N19" s="13"/>
      <c r="O19" s="13"/>
      <c r="P19" s="13"/>
      <c r="Q19" s="13"/>
      <c r="R19" s="13"/>
      <c r="S19" s="13"/>
      <c r="T19" s="14"/>
      <c r="U19" s="15">
        <f>K19+T19</f>
        <v>28.8</v>
      </c>
      <c r="V19" s="16">
        <v>0</v>
      </c>
    </row>
    <row r="20" spans="1:22" s="4" customFormat="1" ht="39" customHeight="1" x14ac:dyDescent="0.25">
      <c r="A20" s="8">
        <v>18</v>
      </c>
      <c r="B20" s="9" t="s">
        <v>35</v>
      </c>
      <c r="C20" s="13" t="s">
        <v>56</v>
      </c>
      <c r="D20" s="10">
        <v>22</v>
      </c>
      <c r="E20" s="10">
        <v>9</v>
      </c>
      <c r="F20" s="10">
        <v>14</v>
      </c>
      <c r="G20" s="11">
        <f>ROUND(AVERAGE(D20:F20),0)</f>
        <v>15</v>
      </c>
      <c r="H20" s="12">
        <f>IF(G20&lt;=20,42-G20*2,0)</f>
        <v>12</v>
      </c>
      <c r="I20" s="12">
        <v>10</v>
      </c>
      <c r="J20" s="12">
        <v>6.4</v>
      </c>
      <c r="K20" s="12">
        <f>SUM(H20:J20)</f>
        <v>28.4</v>
      </c>
      <c r="L20" s="13"/>
      <c r="M20" s="13"/>
      <c r="N20" s="13"/>
      <c r="O20" s="13"/>
      <c r="P20" s="13"/>
      <c r="Q20" s="13"/>
      <c r="R20" s="13"/>
      <c r="S20" s="13"/>
      <c r="T20" s="18"/>
      <c r="U20" s="15">
        <f>K20+T20</f>
        <v>28.4</v>
      </c>
      <c r="V20" s="16">
        <v>0</v>
      </c>
    </row>
    <row r="21" spans="1:22" s="4" customFormat="1" ht="39" customHeight="1" x14ac:dyDescent="0.25">
      <c r="A21" s="8">
        <v>19</v>
      </c>
      <c r="B21" s="9" t="s">
        <v>35</v>
      </c>
      <c r="C21" s="13" t="s">
        <v>56</v>
      </c>
      <c r="D21" s="10">
        <v>22</v>
      </c>
      <c r="E21" s="10">
        <v>9</v>
      </c>
      <c r="F21" s="10">
        <v>14</v>
      </c>
      <c r="G21" s="11">
        <f>ROUND(AVERAGE(D21:F21),0)</f>
        <v>15</v>
      </c>
      <c r="H21" s="12">
        <f>IF(G21&lt;=20,42-G21*2,0)</f>
        <v>12</v>
      </c>
      <c r="I21" s="12">
        <v>10</v>
      </c>
      <c r="J21" s="12">
        <v>6.2</v>
      </c>
      <c r="K21" s="12">
        <f>SUM(H21:J21)</f>
        <v>28.2</v>
      </c>
      <c r="L21" s="13"/>
      <c r="M21" s="13"/>
      <c r="N21" s="13"/>
      <c r="O21" s="13"/>
      <c r="P21" s="13"/>
      <c r="Q21" s="13"/>
      <c r="R21" s="13"/>
      <c r="S21" s="13"/>
      <c r="T21" s="14"/>
      <c r="U21" s="15">
        <f>K21+T21</f>
        <v>28.2</v>
      </c>
      <c r="V21" s="16">
        <v>0</v>
      </c>
    </row>
    <row r="22" spans="1:22" s="4" customFormat="1" ht="39" customHeight="1" x14ac:dyDescent="0.25">
      <c r="A22" s="8">
        <v>20</v>
      </c>
      <c r="B22" s="9" t="s">
        <v>35</v>
      </c>
      <c r="C22" s="13" t="s">
        <v>56</v>
      </c>
      <c r="D22" s="10">
        <v>22</v>
      </c>
      <c r="E22" s="10">
        <v>9</v>
      </c>
      <c r="F22" s="10">
        <v>14</v>
      </c>
      <c r="G22" s="11">
        <f>ROUND(AVERAGE(D22:F22),0)</f>
        <v>15</v>
      </c>
      <c r="H22" s="12">
        <f>IF(G22&lt;=20,42-G22*2,0)</f>
        <v>12</v>
      </c>
      <c r="I22" s="12">
        <v>10</v>
      </c>
      <c r="J22" s="12">
        <v>4.5</v>
      </c>
      <c r="K22" s="12">
        <f>SUM(H22:J22)</f>
        <v>26.5</v>
      </c>
      <c r="L22" s="13"/>
      <c r="M22" s="13"/>
      <c r="N22" s="13"/>
      <c r="O22" s="13"/>
      <c r="P22" s="13"/>
      <c r="Q22" s="13"/>
      <c r="R22" s="13"/>
      <c r="S22" s="13"/>
      <c r="T22" s="14"/>
      <c r="U22" s="15">
        <f>K22+T22</f>
        <v>26.5</v>
      </c>
      <c r="V22" s="16">
        <v>0</v>
      </c>
    </row>
    <row r="23" spans="1:22" s="4" customFormat="1" ht="39" customHeight="1" x14ac:dyDescent="0.25">
      <c r="A23" s="8">
        <v>21</v>
      </c>
      <c r="B23" s="9" t="s">
        <v>21</v>
      </c>
      <c r="C23" s="13" t="s">
        <v>56</v>
      </c>
      <c r="D23" s="10">
        <v>20</v>
      </c>
      <c r="E23" s="10">
        <v>38</v>
      </c>
      <c r="F23" s="10">
        <v>8</v>
      </c>
      <c r="G23" s="11">
        <f>ROUND(AVERAGE(D23:F23),0)</f>
        <v>22</v>
      </c>
      <c r="H23" s="12">
        <f>IF(G23&lt;=20,42-G23*2,0)</f>
        <v>0</v>
      </c>
      <c r="I23" s="12">
        <v>10</v>
      </c>
      <c r="J23" s="12">
        <v>11</v>
      </c>
      <c r="K23" s="12">
        <f>SUM(H23:J23)</f>
        <v>21</v>
      </c>
      <c r="L23" s="13"/>
      <c r="M23" s="13"/>
      <c r="N23" s="13"/>
      <c r="O23" s="13"/>
      <c r="P23" s="13"/>
      <c r="Q23" s="13"/>
      <c r="R23" s="13"/>
      <c r="S23" s="13"/>
      <c r="T23" s="14"/>
      <c r="U23" s="15">
        <f>K23+T23</f>
        <v>21</v>
      </c>
      <c r="V23" s="16">
        <v>0</v>
      </c>
    </row>
  </sheetData>
  <autoFilter ref="A2:V26" xr:uid="{71955299-45AF-42C7-96D8-2C26B8FD61FF}">
    <sortState xmlns:xlrd2="http://schemas.microsoft.com/office/spreadsheetml/2017/richdata2" ref="A3:V23">
      <sortCondition descending="1" ref="U2:U26"/>
    </sortState>
  </autoFilter>
  <sortState xmlns:xlrd2="http://schemas.microsoft.com/office/spreadsheetml/2017/richdata2" ref="A3:V26">
    <sortCondition descending="1" ref="K2:K26"/>
  </sortState>
  <mergeCells count="1">
    <mergeCell ref="A1:V1"/>
  </mergeCells>
  <conditionalFormatting sqref="K3:K23">
    <cfRule type="duplicateValues" dxfId="8" priority="43"/>
  </conditionalFormatting>
  <conditionalFormatting sqref="K24:K1048576 K1:K2">
    <cfRule type="duplicateValues" dxfId="7" priority="5"/>
  </conditionalFormatting>
  <conditionalFormatting sqref="U1:U1048576">
    <cfRule type="duplicateValues" dxfId="6" priority="1"/>
  </conditionalFormatting>
  <conditionalFormatting sqref="U3:U23">
    <cfRule type="duplicateValues" dxfId="5" priority="44"/>
  </conditionalFormatting>
  <conditionalFormatting sqref="U24:U1048576 U1:U2">
    <cfRule type="duplicateValues" dxfId="4" priority="4"/>
  </conditionalFormatting>
  <pageMargins left="0.39370078740157483" right="0.39370078740157483" top="1.1811023622047245" bottom="0.39370078740157483" header="0" footer="0"/>
  <pageSetup paperSize="8" scale="3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6C113-1B2E-4476-B5A2-357CF2F1A1BE}">
  <sheetPr>
    <pageSetUpPr fitToPage="1"/>
  </sheetPr>
  <dimension ref="A1:AV11"/>
  <sheetViews>
    <sheetView topLeftCell="A2" zoomScale="90" zoomScaleNormal="90" workbookViewId="0">
      <selection activeCell="T9" sqref="T9"/>
    </sheetView>
  </sheetViews>
  <sheetFormatPr defaultRowHeight="15" x14ac:dyDescent="0.25"/>
  <cols>
    <col min="1" max="1" width="6.42578125" customWidth="1"/>
    <col min="2" max="2" width="21" customWidth="1"/>
    <col min="3" max="3" width="12.28515625" customWidth="1"/>
    <col min="4" max="5" width="10.28515625" customWidth="1"/>
    <col min="6" max="6" width="9.7109375" customWidth="1"/>
    <col min="7" max="7" width="10.28515625" customWidth="1"/>
    <col min="8" max="15" width="9.7109375" customWidth="1"/>
    <col min="16" max="17" width="9.140625" customWidth="1"/>
    <col min="18" max="18" width="10.85546875" customWidth="1"/>
  </cols>
  <sheetData>
    <row r="1" spans="1:48" s="2" customFormat="1" ht="36.75" customHeight="1" x14ac:dyDescent="0.25">
      <c r="A1" s="36" t="s">
        <v>13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19"/>
    </row>
    <row r="2" spans="1:48" ht="120" x14ac:dyDescent="0.25">
      <c r="A2" s="6" t="s">
        <v>12</v>
      </c>
      <c r="B2" s="20" t="s">
        <v>0</v>
      </c>
      <c r="C2" s="20" t="s">
        <v>1</v>
      </c>
      <c r="D2" s="20" t="s">
        <v>17</v>
      </c>
      <c r="E2" s="20" t="s">
        <v>18</v>
      </c>
      <c r="F2" s="20" t="s">
        <v>57</v>
      </c>
      <c r="G2" s="20" t="s">
        <v>28</v>
      </c>
      <c r="H2" s="7" t="s">
        <v>46</v>
      </c>
      <c r="I2" s="7" t="s">
        <v>47</v>
      </c>
      <c r="J2" s="7" t="s">
        <v>48</v>
      </c>
      <c r="K2" s="7" t="s">
        <v>49</v>
      </c>
      <c r="L2" s="7" t="s">
        <v>50</v>
      </c>
      <c r="M2" s="7" t="s">
        <v>51</v>
      </c>
      <c r="N2" s="7" t="s">
        <v>52</v>
      </c>
      <c r="O2" s="20" t="s">
        <v>26</v>
      </c>
      <c r="P2" s="20" t="s">
        <v>24</v>
      </c>
      <c r="Q2" s="20" t="s">
        <v>19</v>
      </c>
      <c r="R2" s="20" t="s">
        <v>10</v>
      </c>
    </row>
    <row r="3" spans="1:48" ht="60" customHeight="1" x14ac:dyDescent="0.25">
      <c r="A3" s="21">
        <v>1</v>
      </c>
      <c r="B3" s="22" t="s">
        <v>32</v>
      </c>
      <c r="C3" s="23" t="s">
        <v>53</v>
      </c>
      <c r="D3" s="24">
        <v>10</v>
      </c>
      <c r="E3" s="24">
        <v>29</v>
      </c>
      <c r="F3" s="24">
        <v>0</v>
      </c>
      <c r="G3" s="24">
        <f t="shared" ref="G3:G11" si="0">SUM(D3+E3+F3)</f>
        <v>39</v>
      </c>
      <c r="H3" s="25"/>
      <c r="I3" s="25">
        <v>8</v>
      </c>
      <c r="J3" s="25"/>
      <c r="K3" s="25">
        <v>6</v>
      </c>
      <c r="L3" s="25">
        <v>7</v>
      </c>
      <c r="M3" s="25"/>
      <c r="N3" s="25"/>
      <c r="O3" s="25">
        <v>3</v>
      </c>
      <c r="P3" s="26">
        <f>(I3+K3+L3)/3</f>
        <v>7</v>
      </c>
      <c r="Q3" s="33">
        <f t="shared" ref="Q3:Q11" si="1">G3+P3</f>
        <v>46</v>
      </c>
      <c r="R3" s="27">
        <v>234960.12</v>
      </c>
    </row>
    <row r="4" spans="1:48" ht="39.75" customHeight="1" x14ac:dyDescent="0.25">
      <c r="A4" s="21">
        <v>2</v>
      </c>
      <c r="B4" s="22" t="s">
        <v>33</v>
      </c>
      <c r="C4" s="23" t="s">
        <v>56</v>
      </c>
      <c r="D4" s="24">
        <v>10</v>
      </c>
      <c r="E4" s="24">
        <v>2.6</v>
      </c>
      <c r="F4" s="24">
        <v>20</v>
      </c>
      <c r="G4" s="24">
        <f t="shared" si="0"/>
        <v>32.6</v>
      </c>
      <c r="H4" s="25">
        <v>9</v>
      </c>
      <c r="I4" s="25"/>
      <c r="J4" s="25">
        <v>9</v>
      </c>
      <c r="K4" s="25"/>
      <c r="L4" s="25"/>
      <c r="M4" s="25">
        <v>9</v>
      </c>
      <c r="N4" s="25">
        <v>7</v>
      </c>
      <c r="O4" s="25">
        <v>4</v>
      </c>
      <c r="P4" s="26">
        <f>(H4+J4+M4+N4)/4</f>
        <v>8.5</v>
      </c>
      <c r="Q4" s="33">
        <f t="shared" si="1"/>
        <v>41.1</v>
      </c>
      <c r="R4" s="27">
        <v>17000</v>
      </c>
    </row>
    <row r="5" spans="1:48" ht="39.75" customHeight="1" x14ac:dyDescent="0.25">
      <c r="A5" s="21">
        <v>3</v>
      </c>
      <c r="B5" s="22" t="s">
        <v>31</v>
      </c>
      <c r="C5" s="23" t="s">
        <v>53</v>
      </c>
      <c r="D5" s="24">
        <v>10</v>
      </c>
      <c r="E5" s="24">
        <v>22.1</v>
      </c>
      <c r="F5" s="24">
        <v>0</v>
      </c>
      <c r="G5" s="24">
        <f t="shared" si="0"/>
        <v>32.1</v>
      </c>
      <c r="H5" s="25"/>
      <c r="I5" s="25">
        <v>9</v>
      </c>
      <c r="J5" s="25"/>
      <c r="K5" s="25">
        <v>8</v>
      </c>
      <c r="L5" s="25">
        <v>9</v>
      </c>
      <c r="M5" s="25"/>
      <c r="N5" s="25"/>
      <c r="O5" s="25">
        <v>3</v>
      </c>
      <c r="P5" s="26">
        <f>(I5+K5+L5)/3</f>
        <v>8.6666666666666661</v>
      </c>
      <c r="Q5" s="33">
        <f t="shared" si="1"/>
        <v>40.766666666666666</v>
      </c>
      <c r="R5" s="27">
        <v>60030</v>
      </c>
    </row>
    <row r="6" spans="1:48" ht="39.75" customHeight="1" x14ac:dyDescent="0.25">
      <c r="A6" s="21">
        <v>4</v>
      </c>
      <c r="B6" s="22" t="s">
        <v>44</v>
      </c>
      <c r="C6" s="23" t="s">
        <v>56</v>
      </c>
      <c r="D6" s="24">
        <v>10</v>
      </c>
      <c r="E6" s="24">
        <v>20</v>
      </c>
      <c r="F6" s="24">
        <v>0</v>
      </c>
      <c r="G6" s="24">
        <f t="shared" si="0"/>
        <v>30</v>
      </c>
      <c r="H6" s="25">
        <v>10</v>
      </c>
      <c r="I6" s="25"/>
      <c r="J6" s="25">
        <v>10</v>
      </c>
      <c r="K6" s="25"/>
      <c r="L6" s="25"/>
      <c r="M6" s="25">
        <v>10</v>
      </c>
      <c r="N6" s="25">
        <v>8</v>
      </c>
      <c r="O6" s="25">
        <v>4</v>
      </c>
      <c r="P6" s="26">
        <f>(H6+J6+M6+N6)/4</f>
        <v>9.5</v>
      </c>
      <c r="Q6" s="33">
        <f t="shared" si="1"/>
        <v>39.5</v>
      </c>
      <c r="R6" s="27">
        <v>101711.64</v>
      </c>
    </row>
    <row r="7" spans="1:48" ht="39.75" customHeight="1" x14ac:dyDescent="0.25">
      <c r="A7" s="21">
        <v>5</v>
      </c>
      <c r="B7" s="22" t="s">
        <v>31</v>
      </c>
      <c r="C7" s="23" t="s">
        <v>56</v>
      </c>
      <c r="D7" s="24">
        <v>10</v>
      </c>
      <c r="E7" s="24">
        <v>20.8</v>
      </c>
      <c r="F7" s="24">
        <v>0</v>
      </c>
      <c r="G7" s="24">
        <f t="shared" si="0"/>
        <v>30.8</v>
      </c>
      <c r="H7" s="25">
        <v>10</v>
      </c>
      <c r="I7" s="25"/>
      <c r="J7" s="25">
        <v>10</v>
      </c>
      <c r="K7" s="25"/>
      <c r="L7" s="25"/>
      <c r="M7" s="25">
        <v>6</v>
      </c>
      <c r="N7" s="25">
        <v>7</v>
      </c>
      <c r="O7" s="25">
        <v>4</v>
      </c>
      <c r="P7" s="26">
        <f>(H7+J7+M7+N7)/4</f>
        <v>8.25</v>
      </c>
      <c r="Q7" s="33">
        <f t="shared" si="1"/>
        <v>39.049999999999997</v>
      </c>
      <c r="R7" s="27">
        <v>20010</v>
      </c>
    </row>
    <row r="8" spans="1:48" ht="39.75" customHeight="1" x14ac:dyDescent="0.25">
      <c r="A8" s="21">
        <v>6</v>
      </c>
      <c r="B8" s="22" t="s">
        <v>41</v>
      </c>
      <c r="C8" s="23" t="s">
        <v>56</v>
      </c>
      <c r="D8" s="24">
        <v>0</v>
      </c>
      <c r="E8" s="24">
        <f>8+0.2+20</f>
        <v>28.2</v>
      </c>
      <c r="F8" s="24">
        <v>0</v>
      </c>
      <c r="G8" s="24">
        <f t="shared" si="0"/>
        <v>28.2</v>
      </c>
      <c r="H8" s="25">
        <v>7</v>
      </c>
      <c r="I8" s="25"/>
      <c r="J8" s="25">
        <v>9</v>
      </c>
      <c r="K8" s="25"/>
      <c r="L8" s="25"/>
      <c r="M8" s="25">
        <v>10</v>
      </c>
      <c r="N8" s="25">
        <v>6</v>
      </c>
      <c r="O8" s="25">
        <v>4</v>
      </c>
      <c r="P8" s="26">
        <f>(H8+J8+M8+N8)/4</f>
        <v>8</v>
      </c>
      <c r="Q8" s="33">
        <f t="shared" si="1"/>
        <v>36.200000000000003</v>
      </c>
      <c r="R8" s="27">
        <v>25974</v>
      </c>
    </row>
    <row r="9" spans="1:48" s="3" customFormat="1" ht="39.75" customHeight="1" thickBot="1" x14ac:dyDescent="0.3">
      <c r="A9" s="21">
        <v>7</v>
      </c>
      <c r="B9" s="22" t="s">
        <v>33</v>
      </c>
      <c r="C9" s="23" t="s">
        <v>56</v>
      </c>
      <c r="D9" s="24">
        <v>10</v>
      </c>
      <c r="E9" s="24">
        <v>10.6</v>
      </c>
      <c r="F9" s="24">
        <v>0</v>
      </c>
      <c r="G9" s="24">
        <f t="shared" si="0"/>
        <v>20.6</v>
      </c>
      <c r="H9" s="25"/>
      <c r="I9" s="25">
        <v>8</v>
      </c>
      <c r="J9" s="25"/>
      <c r="K9" s="25">
        <v>5</v>
      </c>
      <c r="L9" s="25">
        <v>5</v>
      </c>
      <c r="M9" s="25"/>
      <c r="N9" s="25"/>
      <c r="O9" s="25">
        <v>3</v>
      </c>
      <c r="P9" s="26">
        <f>(I9+K9+L9)/3</f>
        <v>6</v>
      </c>
      <c r="Q9" s="33">
        <f t="shared" si="1"/>
        <v>26.6</v>
      </c>
      <c r="R9" s="27">
        <v>0</v>
      </c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</row>
    <row r="10" spans="1:48" ht="39.75" customHeight="1" x14ac:dyDescent="0.25">
      <c r="A10" s="21">
        <v>8</v>
      </c>
      <c r="B10" s="22" t="s">
        <v>34</v>
      </c>
      <c r="C10" s="23" t="s">
        <v>53</v>
      </c>
      <c r="D10" s="24">
        <v>10</v>
      </c>
      <c r="E10" s="24">
        <v>8.5</v>
      </c>
      <c r="F10" s="24">
        <v>0</v>
      </c>
      <c r="G10" s="24">
        <f t="shared" si="0"/>
        <v>18.5</v>
      </c>
      <c r="H10" s="25"/>
      <c r="I10" s="25"/>
      <c r="J10" s="25"/>
      <c r="K10" s="25"/>
      <c r="L10" s="25"/>
      <c r="M10" s="25"/>
      <c r="N10" s="25"/>
      <c r="O10" s="25"/>
      <c r="P10" s="26"/>
      <c r="Q10" s="33">
        <f t="shared" si="1"/>
        <v>18.5</v>
      </c>
      <c r="R10" s="27">
        <v>0</v>
      </c>
    </row>
    <row r="11" spans="1:48" ht="39.75" customHeight="1" x14ac:dyDescent="0.25">
      <c r="A11" s="21">
        <v>9</v>
      </c>
      <c r="B11" s="22" t="s">
        <v>39</v>
      </c>
      <c r="C11" s="23" t="s">
        <v>53</v>
      </c>
      <c r="D11" s="24">
        <v>10</v>
      </c>
      <c r="E11" s="24">
        <v>3.6</v>
      </c>
      <c r="F11" s="24">
        <v>0</v>
      </c>
      <c r="G11" s="24">
        <f t="shared" si="0"/>
        <v>13.6</v>
      </c>
      <c r="H11" s="25"/>
      <c r="I11" s="25"/>
      <c r="J11" s="25"/>
      <c r="K11" s="25"/>
      <c r="L11" s="25"/>
      <c r="M11" s="25"/>
      <c r="N11" s="25"/>
      <c r="O11" s="25"/>
      <c r="P11" s="26"/>
      <c r="Q11" s="33">
        <f t="shared" si="1"/>
        <v>13.6</v>
      </c>
      <c r="R11" s="27">
        <v>0</v>
      </c>
    </row>
  </sheetData>
  <autoFilter ref="A2:R11" xr:uid="{2976C113-1B2E-4476-B5A2-357CF2F1A1BE}">
    <sortState xmlns:xlrd2="http://schemas.microsoft.com/office/spreadsheetml/2017/richdata2" ref="A3:R11">
      <sortCondition descending="1" ref="Q2:Q11"/>
    </sortState>
  </autoFilter>
  <mergeCells count="1">
    <mergeCell ref="A1:Q1"/>
  </mergeCells>
  <phoneticPr fontId="11" type="noConversion"/>
  <conditionalFormatting sqref="G12:G1048576">
    <cfRule type="duplicateValues" dxfId="3" priority="3"/>
  </conditionalFormatting>
  <pageMargins left="0.78740157480314965" right="0.78740157480314965" top="1.1811023622047245" bottom="0.39370078740157483" header="0" footer="0"/>
  <pageSetup paperSize="8" scale="3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4133B-A8CA-40F6-8AD8-B7F2F72846A4}">
  <sheetPr>
    <pageSetUpPr fitToPage="1"/>
  </sheetPr>
  <dimension ref="A1:Z3"/>
  <sheetViews>
    <sheetView zoomScale="70" zoomScaleNormal="70" workbookViewId="0">
      <selection activeCell="J12" sqref="J12"/>
    </sheetView>
  </sheetViews>
  <sheetFormatPr defaultRowHeight="15" x14ac:dyDescent="0.25"/>
  <cols>
    <col min="2" max="2" width="16.85546875" customWidth="1"/>
    <col min="3" max="3" width="14.7109375" customWidth="1"/>
    <col min="4" max="4" width="10.5703125" customWidth="1"/>
    <col min="5" max="5" width="10.28515625" customWidth="1"/>
    <col min="6" max="6" width="9.7109375" customWidth="1"/>
    <col min="7" max="7" width="10.140625" customWidth="1"/>
    <col min="8" max="10" width="10.28515625" customWidth="1"/>
    <col min="11" max="12" width="10" customWidth="1"/>
    <col min="13" max="13" width="10.140625" customWidth="1"/>
    <col min="14" max="14" width="9.7109375" customWidth="1"/>
    <col min="15" max="15" width="10.28515625" customWidth="1"/>
    <col min="16" max="16" width="7.42578125" customWidth="1"/>
    <col min="17" max="17" width="7.85546875" customWidth="1"/>
    <col min="18" max="18" width="8.42578125" customWidth="1"/>
    <col min="19" max="19" width="7.85546875" customWidth="1"/>
    <col min="20" max="20" width="8" customWidth="1"/>
    <col min="21" max="21" width="9.140625" customWidth="1"/>
    <col min="22" max="22" width="7.42578125" customWidth="1"/>
    <col min="23" max="23" width="9.85546875" customWidth="1"/>
    <col min="24" max="24" width="14" customWidth="1"/>
    <col min="25" max="25" width="10.42578125" customWidth="1"/>
    <col min="26" max="26" width="18" customWidth="1"/>
    <col min="27" max="27" width="12.140625" customWidth="1"/>
  </cols>
  <sheetData>
    <row r="1" spans="1:26" s="2" customFormat="1" ht="36" customHeight="1" x14ac:dyDescent="0.25">
      <c r="A1" s="34" t="s">
        <v>45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</row>
    <row r="2" spans="1:26" ht="135" x14ac:dyDescent="0.25">
      <c r="A2" s="6" t="s">
        <v>12</v>
      </c>
      <c r="B2" s="7" t="s">
        <v>0</v>
      </c>
      <c r="C2" s="7" t="s">
        <v>1</v>
      </c>
      <c r="D2" s="7" t="s">
        <v>2</v>
      </c>
      <c r="E2" s="7" t="s">
        <v>3</v>
      </c>
      <c r="F2" s="7" t="s">
        <v>4</v>
      </c>
      <c r="G2" s="7" t="s">
        <v>5</v>
      </c>
      <c r="H2" s="7" t="s">
        <v>6</v>
      </c>
      <c r="I2" s="7" t="s">
        <v>17</v>
      </c>
      <c r="J2" s="7" t="s">
        <v>18</v>
      </c>
      <c r="K2" s="7" t="s">
        <v>7</v>
      </c>
      <c r="L2" s="7" t="s">
        <v>8</v>
      </c>
      <c r="M2" s="7" t="s">
        <v>11</v>
      </c>
      <c r="N2" s="7" t="s">
        <v>9</v>
      </c>
      <c r="O2" s="7" t="s">
        <v>27</v>
      </c>
      <c r="P2" s="7" t="s">
        <v>46</v>
      </c>
      <c r="Q2" s="7" t="s">
        <v>47</v>
      </c>
      <c r="R2" s="7" t="s">
        <v>48</v>
      </c>
      <c r="S2" s="7" t="s">
        <v>49</v>
      </c>
      <c r="T2" s="7" t="s">
        <v>50</v>
      </c>
      <c r="U2" s="7" t="s">
        <v>51</v>
      </c>
      <c r="V2" s="7" t="s">
        <v>52</v>
      </c>
      <c r="W2" s="7" t="s">
        <v>26</v>
      </c>
      <c r="X2" s="7" t="s">
        <v>20</v>
      </c>
      <c r="Y2" s="7" t="s">
        <v>19</v>
      </c>
      <c r="Z2" s="7" t="s">
        <v>10</v>
      </c>
    </row>
    <row r="3" spans="1:26" s="4" customFormat="1" ht="27.6" customHeight="1" x14ac:dyDescent="0.25">
      <c r="A3" s="28">
        <v>1</v>
      </c>
      <c r="B3" s="9" t="s">
        <v>42</v>
      </c>
      <c r="C3" s="9" t="s">
        <v>55</v>
      </c>
      <c r="D3" s="10">
        <v>98</v>
      </c>
      <c r="E3" s="10">
        <v>76</v>
      </c>
      <c r="F3" s="10">
        <v>151</v>
      </c>
      <c r="G3" s="29">
        <f t="shared" ref="G3" si="0">ROUND(AVERAGE(D3:F3),0)</f>
        <v>108</v>
      </c>
      <c r="H3" s="12">
        <f t="shared" ref="H3" si="1">IF(G3&lt;=20,42-G3*2,0)</f>
        <v>0</v>
      </c>
      <c r="I3" s="12">
        <v>10</v>
      </c>
      <c r="J3" s="12">
        <v>5.0999999999999996</v>
      </c>
      <c r="K3" s="30"/>
      <c r="L3" s="30" t="s">
        <v>43</v>
      </c>
      <c r="M3" s="30"/>
      <c r="N3" s="30">
        <v>20</v>
      </c>
      <c r="O3" s="12">
        <f>H3+I3+J3+N3</f>
        <v>35.1</v>
      </c>
      <c r="P3" s="30"/>
      <c r="Q3" s="30">
        <v>10</v>
      </c>
      <c r="R3" s="30"/>
      <c r="S3" s="30">
        <v>8</v>
      </c>
      <c r="T3" s="30">
        <v>9</v>
      </c>
      <c r="U3" s="30"/>
      <c r="V3" s="30"/>
      <c r="W3" s="30">
        <v>3</v>
      </c>
      <c r="X3" s="31">
        <v>9</v>
      </c>
      <c r="Y3" s="15">
        <f t="shared" ref="Y3" si="2">O3+X3</f>
        <v>44.1</v>
      </c>
      <c r="Z3" s="32">
        <v>244376.71999999997</v>
      </c>
    </row>
  </sheetData>
  <autoFilter ref="A2:Z5" xr:uid="{71955299-45AF-42C7-96D8-2C26B8FD61FF}">
    <sortState xmlns:xlrd2="http://schemas.microsoft.com/office/spreadsheetml/2017/richdata2" ref="A3:Z5">
      <sortCondition descending="1" ref="Y2:Y5"/>
    </sortState>
  </autoFilter>
  <mergeCells count="1">
    <mergeCell ref="A1:Z1"/>
  </mergeCells>
  <conditionalFormatting sqref="O2">
    <cfRule type="duplicateValues" dxfId="2" priority="3"/>
  </conditionalFormatting>
  <conditionalFormatting sqref="O3">
    <cfRule type="duplicateValues" dxfId="1" priority="17"/>
  </conditionalFormatting>
  <conditionalFormatting sqref="Y1:Y1048576">
    <cfRule type="duplicateValues" dxfId="0" priority="6"/>
  </conditionalFormatting>
  <pageMargins left="0.39370078740157483" right="0.39370078740157483" top="1.1811023622047245" bottom="0.39370078740157483" header="0" footer="0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 pakopa, vientisosios, dok.</vt:lpstr>
      <vt:lpstr>II pakopa</vt:lpstr>
      <vt:lpstr>Menai</vt:lpstr>
      <vt:lpstr>EDU dokt.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2026-08-10T12:27:52Z</dcterms:modified>
</cp:coreProperties>
</file>