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/>
  <xr:revisionPtr revIDLastSave="0" documentId="13_ncr:1_{7CB17F98-A369-4675-8A3D-3DCCA605D5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 pakopa, vientisosios, dok." sheetId="7" r:id="rId1"/>
    <sheet name="II pakopa" sheetId="6" r:id="rId2"/>
    <sheet name="Menai" sheetId="2" r:id="rId3"/>
    <sheet name="AB Ignitis grupė" sheetId="9" r:id="rId4"/>
  </sheets>
  <externalReferences>
    <externalReference r:id="rId5"/>
  </externalReferences>
  <definedNames>
    <definedName name="_xlnm._FilterDatabase" localSheetId="3" hidden="1">'AB Ignitis grupė'!$A$3:$S$9</definedName>
    <definedName name="_xlnm._FilterDatabase" localSheetId="0" hidden="1">'I pakopa, vientisosios, dok.'!$A$3:$V$35</definedName>
    <definedName name="_xlnm._FilterDatabase" localSheetId="1" hidden="1">'II pakopa'!$A$3:$V$40</definedName>
    <definedName name="_xlnm._FilterDatabase" localSheetId="2" hidden="1">Menai!$A$3:$Q$18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7" l="1"/>
  <c r="B12" i="7" l="1"/>
  <c r="G26" i="7"/>
  <c r="H26" i="7" s="1"/>
  <c r="K26" i="7" s="1"/>
  <c r="U26" i="7" s="1"/>
  <c r="B26" i="7"/>
  <c r="G24" i="7"/>
  <c r="H24" i="7" s="1"/>
  <c r="K24" i="7" s="1"/>
  <c r="U24" i="7" s="1"/>
  <c r="B24" i="7"/>
  <c r="O13" i="2" l="1"/>
  <c r="O12" i="2"/>
  <c r="O11" i="2"/>
  <c r="O10" i="2"/>
  <c r="O9" i="2"/>
  <c r="T21" i="6"/>
  <c r="T20" i="6"/>
  <c r="T17" i="6"/>
  <c r="T16" i="6"/>
  <c r="T13" i="6"/>
  <c r="T11" i="6"/>
  <c r="T6" i="6"/>
  <c r="T5" i="6"/>
  <c r="Q4" i="9"/>
  <c r="T16" i="7"/>
  <c r="T15" i="7"/>
  <c r="T14" i="7"/>
  <c r="T11" i="7"/>
  <c r="T8" i="7"/>
  <c r="T7" i="7"/>
  <c r="T6" i="7"/>
  <c r="T4" i="7"/>
  <c r="O8" i="2"/>
  <c r="O6" i="2"/>
  <c r="O7" i="2"/>
  <c r="O5" i="2"/>
  <c r="O4" i="2"/>
  <c r="T19" i="6"/>
  <c r="T18" i="6"/>
  <c r="T15" i="6"/>
  <c r="T14" i="6"/>
  <c r="T12" i="6"/>
  <c r="T10" i="6"/>
  <c r="T9" i="6"/>
  <c r="T8" i="6"/>
  <c r="T7" i="6"/>
  <c r="T4" i="6"/>
  <c r="T18" i="7"/>
  <c r="T17" i="7"/>
  <c r="T13" i="7"/>
  <c r="T12" i="7"/>
  <c r="T10" i="7"/>
  <c r="T9" i="7"/>
  <c r="T5" i="7"/>
  <c r="G4" i="9" l="1"/>
  <c r="H4" i="9" s="1"/>
  <c r="K4" i="9" l="1"/>
  <c r="R4" i="9" s="1"/>
  <c r="F12" i="2" l="1"/>
  <c r="F6" i="2"/>
  <c r="F4" i="2"/>
  <c r="F7" i="2"/>
  <c r="F5" i="2"/>
  <c r="F18" i="2"/>
  <c r="P18" i="2" s="1"/>
  <c r="F13" i="2"/>
  <c r="F16" i="2"/>
  <c r="P16" i="2" s="1"/>
  <c r="F11" i="2"/>
  <c r="F9" i="2"/>
  <c r="F14" i="2"/>
  <c r="P14" i="2" s="1"/>
  <c r="F15" i="2"/>
  <c r="P15" i="2" s="1"/>
  <c r="F17" i="2"/>
  <c r="P17" i="2" s="1"/>
  <c r="F8" i="2"/>
  <c r="F10" i="2"/>
  <c r="B8" i="7"/>
  <c r="B13" i="7"/>
  <c r="B9" i="7"/>
  <c r="B23" i="7"/>
  <c r="B20" i="7"/>
  <c r="B18" i="7"/>
  <c r="B27" i="7"/>
  <c r="B10" i="7"/>
  <c r="B6" i="7"/>
  <c r="B15" i="7"/>
  <c r="B7" i="7"/>
  <c r="B14" i="7"/>
  <c r="B5" i="7"/>
  <c r="B22" i="7"/>
  <c r="G10" i="7"/>
  <c r="H10" i="7" s="1"/>
  <c r="G29" i="7"/>
  <c r="H29" i="7" s="1"/>
  <c r="G27" i="7"/>
  <c r="H27" i="7" s="1"/>
  <c r="G14" i="7"/>
  <c r="H14" i="7" s="1"/>
  <c r="G7" i="7"/>
  <c r="H7" i="7" s="1"/>
  <c r="G15" i="7"/>
  <c r="H15" i="7" s="1"/>
  <c r="G6" i="7"/>
  <c r="H6" i="7" s="1"/>
  <c r="G21" i="7"/>
  <c r="H21" i="7" s="1"/>
  <c r="G5" i="7"/>
  <c r="H5" i="7" s="1"/>
  <c r="B9" i="6"/>
  <c r="G21" i="6"/>
  <c r="H21" i="6" s="1"/>
  <c r="G31" i="6"/>
  <c r="H31" i="6" s="1"/>
  <c r="G29" i="6"/>
  <c r="H29" i="6" s="1"/>
  <c r="K29" i="6" s="1"/>
  <c r="U29" i="6" s="1"/>
  <c r="G22" i="6"/>
  <c r="H22" i="6" s="1"/>
  <c r="G26" i="6"/>
  <c r="H26" i="6" s="1"/>
  <c r="G14" i="6"/>
  <c r="H14" i="6" s="1"/>
  <c r="B8" i="6"/>
  <c r="B4" i="6"/>
  <c r="B30" i="6"/>
  <c r="G28" i="6"/>
  <c r="H28" i="6" s="1"/>
  <c r="K28" i="6" s="1"/>
  <c r="U28" i="6" s="1"/>
  <c r="P6" i="2" l="1"/>
  <c r="P7" i="2"/>
  <c r="P4" i="2"/>
  <c r="P13" i="2"/>
  <c r="P5" i="2"/>
  <c r="P12" i="2"/>
  <c r="K10" i="7"/>
  <c r="U10" i="7" s="1"/>
  <c r="K29" i="7"/>
  <c r="U29" i="7" s="1"/>
  <c r="K27" i="7"/>
  <c r="U27" i="7" s="1"/>
  <c r="K14" i="7"/>
  <c r="U14" i="7" s="1"/>
  <c r="K7" i="7"/>
  <c r="K15" i="7"/>
  <c r="U15" i="7" s="1"/>
  <c r="K6" i="7"/>
  <c r="U6" i="7" s="1"/>
  <c r="K21" i="7"/>
  <c r="U21" i="7" s="1"/>
  <c r="K5" i="7"/>
  <c r="U5" i="7" s="1"/>
  <c r="K21" i="6"/>
  <c r="U21" i="6" s="1"/>
  <c r="K31" i="6"/>
  <c r="U31" i="6" s="1"/>
  <c r="K22" i="6"/>
  <c r="U22" i="6" s="1"/>
  <c r="K26" i="6"/>
  <c r="U26" i="6" s="1"/>
  <c r="K14" i="6"/>
  <c r="U14" i="6" s="1"/>
  <c r="G23" i="7"/>
  <c r="H23" i="7" s="1"/>
  <c r="G25" i="7"/>
  <c r="H25" i="7" s="1"/>
  <c r="G20" i="7"/>
  <c r="H20" i="7" s="1"/>
  <c r="G13" i="7"/>
  <c r="H13" i="7" s="1"/>
  <c r="G9" i="7"/>
  <c r="H9" i="7" s="1"/>
  <c r="G18" i="7"/>
  <c r="H18" i="7" s="1"/>
  <c r="G12" i="7"/>
  <c r="H12" i="7" s="1"/>
  <c r="G22" i="7"/>
  <c r="H22" i="7" s="1"/>
  <c r="G19" i="7"/>
  <c r="H19" i="7" s="1"/>
  <c r="G11" i="7"/>
  <c r="H11" i="7" s="1"/>
  <c r="B11" i="7"/>
  <c r="B17" i="7"/>
  <c r="B16" i="7"/>
  <c r="B4" i="7"/>
  <c r="G8" i="7"/>
  <c r="H8" i="7" s="1"/>
  <c r="G30" i="7"/>
  <c r="H30" i="7" s="1"/>
  <c r="G17" i="7"/>
  <c r="H17" i="7" s="1"/>
  <c r="G28" i="7"/>
  <c r="H28" i="7" s="1"/>
  <c r="G16" i="7"/>
  <c r="H16" i="7" s="1"/>
  <c r="G4" i="7"/>
  <c r="H4" i="7" s="1"/>
  <c r="K4" i="7" s="1"/>
  <c r="B6" i="6"/>
  <c r="B13" i="6"/>
  <c r="G35" i="6"/>
  <c r="H35" i="6" s="1"/>
  <c r="B33" i="6"/>
  <c r="B12" i="6"/>
  <c r="B34" i="6"/>
  <c r="G4" i="6"/>
  <c r="H4" i="6" s="1"/>
  <c r="K4" i="6" s="1"/>
  <c r="G17" i="6"/>
  <c r="H17" i="6" s="1"/>
  <c r="G30" i="6"/>
  <c r="H30" i="6" s="1"/>
  <c r="G25" i="6"/>
  <c r="H25" i="6" s="1"/>
  <c r="G6" i="6"/>
  <c r="H6" i="6" s="1"/>
  <c r="G10" i="6"/>
  <c r="H10" i="6" s="1"/>
  <c r="G13" i="6"/>
  <c r="H13" i="6" s="1"/>
  <c r="G20" i="6"/>
  <c r="H20" i="6" s="1"/>
  <c r="G33" i="6"/>
  <c r="H33" i="6" s="1"/>
  <c r="G12" i="6"/>
  <c r="H12" i="6" s="1"/>
  <c r="G23" i="6"/>
  <c r="H23" i="6" s="1"/>
  <c r="G34" i="6"/>
  <c r="H34" i="6" s="1"/>
  <c r="G27" i="6"/>
  <c r="H27" i="6" s="1"/>
  <c r="B16" i="6"/>
  <c r="G7" i="6"/>
  <c r="H7" i="6" s="1"/>
  <c r="B7" i="6"/>
  <c r="B32" i="6"/>
  <c r="B15" i="6"/>
  <c r="G15" i="6"/>
  <c r="H15" i="6" s="1"/>
  <c r="G5" i="6"/>
  <c r="H5" i="6" s="1"/>
  <c r="G11" i="6"/>
  <c r="H11" i="6" s="1"/>
  <c r="G9" i="6"/>
  <c r="H9" i="6" s="1"/>
  <c r="K9" i="6" s="1"/>
  <c r="G8" i="6"/>
  <c r="H8" i="6" s="1"/>
  <c r="K8" i="6" s="1"/>
  <c r="G16" i="6"/>
  <c r="H16" i="6" s="1"/>
  <c r="G32" i="6"/>
  <c r="H32" i="6" s="1"/>
  <c r="G18" i="6"/>
  <c r="H18" i="6" s="1"/>
  <c r="G19" i="6"/>
  <c r="H19" i="6" s="1"/>
  <c r="G24" i="6"/>
  <c r="H24" i="6" s="1"/>
  <c r="U4" i="7" l="1"/>
  <c r="U8" i="6"/>
  <c r="U4" i="6"/>
  <c r="U9" i="6"/>
  <c r="P9" i="2"/>
  <c r="P10" i="2"/>
  <c r="P11" i="2"/>
  <c r="P8" i="2"/>
  <c r="K23" i="7"/>
  <c r="U23" i="7" s="1"/>
  <c r="K20" i="7"/>
  <c r="U20" i="7" s="1"/>
  <c r="K25" i="7"/>
  <c r="U25" i="7" s="1"/>
  <c r="K18" i="7"/>
  <c r="U18" i="7" s="1"/>
  <c r="K12" i="7"/>
  <c r="U12" i="7" s="1"/>
  <c r="K9" i="7"/>
  <c r="U9" i="7" s="1"/>
  <c r="K13" i="7"/>
  <c r="U13" i="7" s="1"/>
  <c r="K22" i="7"/>
  <c r="U22" i="7" s="1"/>
  <c r="K19" i="7"/>
  <c r="U19" i="7" s="1"/>
  <c r="K11" i="7"/>
  <c r="U11" i="7" s="1"/>
  <c r="U17" i="7"/>
  <c r="K30" i="7"/>
  <c r="U30" i="7" s="1"/>
  <c r="K8" i="7"/>
  <c r="U8" i="7" s="1"/>
  <c r="K28" i="7"/>
  <c r="U28" i="7" s="1"/>
  <c r="K16" i="7"/>
  <c r="U16" i="7" s="1"/>
  <c r="K35" i="6"/>
  <c r="U35" i="6" s="1"/>
  <c r="K13" i="6"/>
  <c r="U13" i="6" s="1"/>
  <c r="K10" i="6"/>
  <c r="U10" i="6" s="1"/>
  <c r="K30" i="6"/>
  <c r="U30" i="6" s="1"/>
  <c r="K17" i="6"/>
  <c r="U17" i="6" s="1"/>
  <c r="K25" i="6"/>
  <c r="U25" i="6" s="1"/>
  <c r="K6" i="6"/>
  <c r="U6" i="6" s="1"/>
  <c r="K12" i="6"/>
  <c r="U12" i="6" s="1"/>
  <c r="K23" i="6"/>
  <c r="U23" i="6" s="1"/>
  <c r="K33" i="6"/>
  <c r="U33" i="6" s="1"/>
  <c r="K20" i="6"/>
  <c r="U20" i="6" s="1"/>
  <c r="K34" i="6"/>
  <c r="U34" i="6" s="1"/>
  <c r="K27" i="6"/>
  <c r="U27" i="6" s="1"/>
  <c r="K11" i="6"/>
  <c r="U11" i="6" s="1"/>
  <c r="K19" i="6"/>
  <c r="U19" i="6" s="1"/>
  <c r="K32" i="6"/>
  <c r="U32" i="6" s="1"/>
  <c r="K5" i="6"/>
  <c r="U5" i="6" s="1"/>
  <c r="K18" i="6"/>
  <c r="U18" i="6" s="1"/>
  <c r="K16" i="6"/>
  <c r="U16" i="6" s="1"/>
  <c r="K15" i="6"/>
  <c r="U15" i="6" s="1"/>
  <c r="K24" i="6"/>
  <c r="U24" i="6" s="1"/>
  <c r="K7" i="6"/>
  <c r="U7" i="6" s="1"/>
</calcChain>
</file>

<file path=xl/sharedStrings.xml><?xml version="1.0" encoding="utf-8"?>
<sst xmlns="http://schemas.openxmlformats.org/spreadsheetml/2006/main" count="204" uniqueCount="52">
  <si>
    <t>Šalis</t>
  </si>
  <si>
    <t>Aukštoji mokykla</t>
  </si>
  <si>
    <t>Pakopa</t>
  </si>
  <si>
    <t>Times Higher education World University Rankings</t>
  </si>
  <si>
    <t>QS World University Rankings</t>
  </si>
  <si>
    <t>ARWU</t>
  </si>
  <si>
    <t>Retingų vidurkis</t>
  </si>
  <si>
    <t>Aukštųjų mokyklų reitingo balas</t>
  </si>
  <si>
    <t>Galutinis balas</t>
  </si>
  <si>
    <t>Iš viso visam studijų laikotarpiui</t>
  </si>
  <si>
    <t>Eil. Nr.</t>
  </si>
  <si>
    <t>Asmenų, kurie yra įstoję (pakviesti studijuoti) ar studijuoja Aprašo 4.2 papunktyje nurodytose aukštosiose mokyklose, konkursinė eilė</t>
  </si>
  <si>
    <t>Asmenų, kurie yra įstoję (pakviesti studijuoti) ar studijuoja Aprašo 4.1 papunktyje nurodytose aukštosiose mokyklose pagal pirmosios pakopos, vientisųjų studijų ar doktorantūros studijų programas, konkursinė eilė</t>
  </si>
  <si>
    <t>Jungtinė Didžiosios Britanijos ir Šiaurės Airijos Karalystė</t>
  </si>
  <si>
    <t>ETH Zürich</t>
  </si>
  <si>
    <t>Italija</t>
  </si>
  <si>
    <t>Prancūzija</t>
  </si>
  <si>
    <t>Austrija</t>
  </si>
  <si>
    <t>Olandija</t>
  </si>
  <si>
    <t>Belgija</t>
  </si>
  <si>
    <t>Jungtinės Amerikos Valstijos</t>
  </si>
  <si>
    <t>Imperial College London</t>
  </si>
  <si>
    <t>Sorbonne Universite</t>
  </si>
  <si>
    <t>Cornell University</t>
  </si>
  <si>
    <t>Rekomendacija</t>
  </si>
  <si>
    <t>Gyvenimo aprašymas</t>
  </si>
  <si>
    <t>Bendras balas</t>
  </si>
  <si>
    <t>Motyvacinis laiškas</t>
  </si>
  <si>
    <t>Columbia University</t>
  </si>
  <si>
    <t>Harvard University</t>
  </si>
  <si>
    <t>University of Cambridge</t>
  </si>
  <si>
    <t>University of Vienna</t>
  </si>
  <si>
    <t>University of Pennsylvania</t>
  </si>
  <si>
    <t>Šveicarija</t>
  </si>
  <si>
    <t>Bendras balas (Motyvacija)</t>
  </si>
  <si>
    <t>Vertintojų skaičius</t>
  </si>
  <si>
    <t>Reitingo, rekomendacijos, gyvenimo aprašymo, socialinio kriteriajaus bendras balas</t>
  </si>
  <si>
    <t>Rekomendacijos, gyvenimo aprašymo, socialinio kriteriajaus bendras balas</t>
  </si>
  <si>
    <t>Reitingo, rekomendacijos, gyvenimo aprašymo, socialinio kriterijaus bendras balas</t>
  </si>
  <si>
    <t>Doktorantūra</t>
  </si>
  <si>
    <t>Vientisosios</t>
  </si>
  <si>
    <t>Bakalauras</t>
  </si>
  <si>
    <t>Konkurso komisijos narių vertinimai</t>
  </si>
  <si>
    <t>Narys 1</t>
  </si>
  <si>
    <t>Narys 2</t>
  </si>
  <si>
    <t>Narys 3</t>
  </si>
  <si>
    <t>Narys 4</t>
  </si>
  <si>
    <t>Narys 5</t>
  </si>
  <si>
    <t>Narys 6</t>
  </si>
  <si>
    <t>Narys 7</t>
  </si>
  <si>
    <t>Magistras</t>
  </si>
  <si>
    <t>Asmenų, kurie yra įstoję (pakviesti studijuoti) ar studijuoja Aprašo 4.3 papunktyje nurodytose aukštosiose mokyklose, konkursinė eilė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</si>
</sst>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</font>
    <font>
      <b/>
      <sz val="10"/>
      <color theme="1"/>
      <name val="Arial"/>
      <family val="2"/>
      <charset val="186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sz val="11"/>
      <color rgb="FF424242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vertical="center"/>
    </xf>
    <xf numFmtId="0" fontId="10" fillId="0" borderId="1" xfId="0" applyFont="1" applyFill="1" applyBorder="1" applyAlignment="1">
      <alignment wrapText="1"/>
    </xf>
    <xf numFmtId="0" fontId="0" fillId="0" borderId="0" xfId="0" applyFill="1"/>
    <xf numFmtId="0" fontId="11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right" wrapText="1"/>
    </xf>
    <xf numFmtId="0" fontId="13" fillId="0" borderId="1" xfId="0" applyFont="1" applyFill="1" applyBorder="1"/>
    <xf numFmtId="0" fontId="0" fillId="0" borderId="0" xfId="0" applyFill="1" applyAlignment="1">
      <alignment vertical="center"/>
    </xf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right" wrapText="1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0" fillId="0" borderId="0" xfId="0" applyBorder="1"/>
    <xf numFmtId="0" fontId="8" fillId="0" borderId="0" xfId="0" applyFont="1" applyFill="1" applyBorder="1" applyAlignment="1">
      <alignment vertical="center"/>
    </xf>
    <xf numFmtId="0" fontId="0" fillId="0" borderId="0" xfId="0" applyFill="1" applyBorder="1"/>
    <xf numFmtId="0" fontId="1" fillId="0" borderId="1" xfId="0" applyFont="1" applyFill="1" applyBorder="1" applyAlignment="1">
      <alignment wrapText="1"/>
    </xf>
    <xf numFmtId="0" fontId="0" fillId="0" borderId="0" xfId="0" applyBorder="1" applyAlignment="1">
      <alignment vertical="center"/>
    </xf>
    <xf numFmtId="0" fontId="1" fillId="0" borderId="1" xfId="0" applyFont="1" applyFill="1" applyBorder="1"/>
    <xf numFmtId="2" fontId="1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/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0" fillId="0" borderId="0" xfId="0" applyFont="1" applyFill="1"/>
    <xf numFmtId="0" fontId="0" fillId="0" borderId="0" xfId="0" applyFont="1"/>
    <xf numFmtId="0" fontId="1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Fill="1" applyBorder="1"/>
    <xf numFmtId="0" fontId="1" fillId="0" borderId="0" xfId="0" applyFont="1" applyBorder="1"/>
    <xf numFmtId="0" fontId="1" fillId="0" borderId="6" xfId="0" applyFont="1" applyBorder="1"/>
    <xf numFmtId="0" fontId="1" fillId="0" borderId="1" xfId="0" applyFont="1" applyFill="1" applyBorder="1" applyAlignment="1">
      <alignment horizontal="right" wrapText="1"/>
    </xf>
    <xf numFmtId="2" fontId="1" fillId="0" borderId="1" xfId="0" applyNumberFormat="1" applyFont="1" applyFill="1" applyBorder="1" applyAlignment="1">
      <alignment wrapText="1"/>
    </xf>
    <xf numFmtId="2" fontId="1" fillId="0" borderId="5" xfId="0" applyNumberFormat="1" applyFont="1" applyFill="1" applyBorder="1"/>
    <xf numFmtId="0" fontId="1" fillId="0" borderId="1" xfId="0" applyNumberFormat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1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8CB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db\Kitas100\Konkursin&#279;%20lentel&#279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 pakopa, vientisosios"/>
      <sheetName val="II pakopa"/>
      <sheetName val="Doktorantai"/>
      <sheetName val="Menai"/>
    </sheetNames>
    <sheetDataSet>
      <sheetData sheetId="0"/>
      <sheetData sheetId="1">
        <row r="3">
          <cell r="E3" t="str">
            <v>University of Cambridge</v>
          </cell>
        </row>
        <row r="8">
          <cell r="E8" t="str">
            <v>University of Oxford</v>
          </cell>
        </row>
        <row r="10">
          <cell r="E10" t="str">
            <v>University College London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68B44-E5A6-472F-A611-D542FAA7B3B2}">
  <sheetPr>
    <pageSetUpPr fitToPage="1"/>
  </sheetPr>
  <dimension ref="A1:AW30"/>
  <sheetViews>
    <sheetView tabSelected="1" zoomScaleNormal="100" workbookViewId="0">
      <selection activeCell="I14" sqref="I14"/>
    </sheetView>
  </sheetViews>
  <sheetFormatPr defaultRowHeight="15" x14ac:dyDescent="0.25"/>
  <cols>
    <col min="1" max="1" width="9.140625" style="23"/>
    <col min="2" max="2" width="16.85546875" style="23" customWidth="1"/>
    <col min="3" max="3" width="13.28515625" style="23" customWidth="1"/>
    <col min="4" max="4" width="10.5703125" style="23" customWidth="1"/>
    <col min="5" max="5" width="10.28515625" style="23" customWidth="1"/>
    <col min="6" max="6" width="9.7109375" style="23" customWidth="1"/>
    <col min="7" max="7" width="10.140625" style="23" customWidth="1"/>
    <col min="8" max="11" width="10.28515625" style="23" customWidth="1"/>
    <col min="12" max="18" width="8.85546875" style="23" customWidth="1"/>
    <col min="19" max="19" width="9.85546875" style="23" customWidth="1"/>
    <col min="20" max="20" width="14" style="23" customWidth="1"/>
    <col min="21" max="21" width="10.42578125" style="23" customWidth="1"/>
    <col min="22" max="22" width="10.85546875" style="23" customWidth="1"/>
    <col min="23" max="23" width="12.140625" customWidth="1"/>
  </cols>
  <sheetData>
    <row r="1" spans="1:49" x14ac:dyDescent="0.25">
      <c r="A1" s="37" t="s">
        <v>12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</row>
    <row r="2" spans="1:49" s="1" customFormat="1" ht="36" customHeight="1" x14ac:dyDescent="0.25">
      <c r="A2" s="38" t="s">
        <v>10</v>
      </c>
      <c r="B2" s="40" t="s">
        <v>1</v>
      </c>
      <c r="C2" s="40" t="s">
        <v>2</v>
      </c>
      <c r="D2" s="40" t="s">
        <v>3</v>
      </c>
      <c r="E2" s="40" t="s">
        <v>4</v>
      </c>
      <c r="F2" s="40" t="s">
        <v>5</v>
      </c>
      <c r="G2" s="40" t="s">
        <v>6</v>
      </c>
      <c r="H2" s="40" t="s">
        <v>7</v>
      </c>
      <c r="I2" s="40" t="s">
        <v>24</v>
      </c>
      <c r="J2" s="40" t="s">
        <v>25</v>
      </c>
      <c r="K2" s="40" t="s">
        <v>38</v>
      </c>
      <c r="L2" s="42" t="s">
        <v>42</v>
      </c>
      <c r="M2" s="43"/>
      <c r="N2" s="43"/>
      <c r="O2" s="43"/>
      <c r="P2" s="43"/>
      <c r="Q2" s="43"/>
      <c r="R2" s="44"/>
      <c r="S2" s="36" t="s">
        <v>35</v>
      </c>
      <c r="T2" s="36" t="s">
        <v>27</v>
      </c>
      <c r="U2" s="36" t="s">
        <v>8</v>
      </c>
      <c r="V2" s="36" t="s">
        <v>9</v>
      </c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</row>
    <row r="3" spans="1:49" ht="48.75" customHeight="1" x14ac:dyDescent="0.25">
      <c r="A3" s="39"/>
      <c r="B3" s="41"/>
      <c r="C3" s="41"/>
      <c r="D3" s="41"/>
      <c r="E3" s="41"/>
      <c r="F3" s="41"/>
      <c r="G3" s="41"/>
      <c r="H3" s="41"/>
      <c r="I3" s="41"/>
      <c r="J3" s="41"/>
      <c r="K3" s="41"/>
      <c r="L3" s="25" t="s">
        <v>43</v>
      </c>
      <c r="M3" s="25" t="s">
        <v>44</v>
      </c>
      <c r="N3" s="25" t="s">
        <v>45</v>
      </c>
      <c r="O3" s="25" t="s">
        <v>46</v>
      </c>
      <c r="P3" s="25" t="s">
        <v>47</v>
      </c>
      <c r="Q3" s="25" t="s">
        <v>48</v>
      </c>
      <c r="R3" s="25" t="s">
        <v>49</v>
      </c>
      <c r="S3" s="36"/>
      <c r="T3" s="36"/>
      <c r="U3" s="36"/>
      <c r="V3" s="36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</row>
    <row r="4" spans="1:49" s="28" customFormat="1" ht="30.75" customHeight="1" x14ac:dyDescent="0.25">
      <c r="A4" s="18">
        <v>1</v>
      </c>
      <c r="B4" s="2" t="str">
        <f>'[1]II pakopa'!$E$8</f>
        <v>University of Oxford</v>
      </c>
      <c r="C4" s="2" t="s">
        <v>39</v>
      </c>
      <c r="D4" s="5">
        <v>1</v>
      </c>
      <c r="E4" s="5">
        <v>3</v>
      </c>
      <c r="F4" s="5">
        <v>6</v>
      </c>
      <c r="G4" s="32">
        <f t="shared" ref="G4:G30" si="0">ROUND(AVERAGE(D4:F4),0)</f>
        <v>3</v>
      </c>
      <c r="H4" s="6">
        <f t="shared" ref="H4:H30" si="1">IF(G4&lt;=20,42-G4*2,0)</f>
        <v>36</v>
      </c>
      <c r="I4" s="6">
        <v>10</v>
      </c>
      <c r="J4" s="6">
        <v>20</v>
      </c>
      <c r="K4" s="6">
        <f t="shared" ref="K4:K30" si="2">SUM(H4:J4)</f>
        <v>66</v>
      </c>
      <c r="L4" s="16"/>
      <c r="M4" s="16"/>
      <c r="N4" s="16"/>
      <c r="O4" s="16">
        <v>8</v>
      </c>
      <c r="P4" s="16">
        <v>8</v>
      </c>
      <c r="Q4" s="16">
        <v>9</v>
      </c>
      <c r="R4" s="16">
        <v>10</v>
      </c>
      <c r="S4" s="16">
        <v>4</v>
      </c>
      <c r="T4" s="19">
        <f>(8+8+9+10)/4</f>
        <v>8.75</v>
      </c>
      <c r="U4" s="33">
        <f t="shared" ref="U4:U30" si="3">K4+T4</f>
        <v>74.75</v>
      </c>
      <c r="V4" s="20">
        <v>75075</v>
      </c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</row>
    <row r="5" spans="1:49" s="28" customFormat="1" ht="30.75" customHeight="1" x14ac:dyDescent="0.25">
      <c r="A5" s="18">
        <v>2</v>
      </c>
      <c r="B5" s="2" t="str">
        <f>'[1]II pakopa'!$E$3</f>
        <v>University of Cambridge</v>
      </c>
      <c r="C5" s="2" t="s">
        <v>40</v>
      </c>
      <c r="D5" s="5">
        <v>5</v>
      </c>
      <c r="E5" s="5">
        <v>5</v>
      </c>
      <c r="F5" s="5">
        <v>4</v>
      </c>
      <c r="G5" s="32">
        <f t="shared" si="0"/>
        <v>5</v>
      </c>
      <c r="H5" s="6">
        <f t="shared" si="1"/>
        <v>32</v>
      </c>
      <c r="I5" s="6">
        <v>10</v>
      </c>
      <c r="J5" s="6">
        <v>20</v>
      </c>
      <c r="K5" s="6">
        <f t="shared" si="2"/>
        <v>62</v>
      </c>
      <c r="L5" s="16">
        <v>10</v>
      </c>
      <c r="M5" s="16">
        <v>10</v>
      </c>
      <c r="N5" s="16">
        <v>8</v>
      </c>
      <c r="O5" s="16"/>
      <c r="P5" s="16"/>
      <c r="Q5" s="16"/>
      <c r="R5" s="16"/>
      <c r="S5" s="16">
        <v>3</v>
      </c>
      <c r="T5" s="19">
        <f>(10+10+8)/3</f>
        <v>9.3333333333333339</v>
      </c>
      <c r="U5" s="33">
        <f t="shared" si="3"/>
        <v>71.333333333333329</v>
      </c>
      <c r="V5" s="20">
        <v>232400</v>
      </c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</row>
    <row r="6" spans="1:49" s="28" customFormat="1" ht="30.75" customHeight="1" x14ac:dyDescent="0.25">
      <c r="A6" s="18">
        <v>3</v>
      </c>
      <c r="B6" s="2" t="str">
        <f>'[1]II pakopa'!$E$3</f>
        <v>University of Cambridge</v>
      </c>
      <c r="C6" s="2" t="s">
        <v>40</v>
      </c>
      <c r="D6" s="5">
        <v>5</v>
      </c>
      <c r="E6" s="5">
        <v>5</v>
      </c>
      <c r="F6" s="5">
        <v>4</v>
      </c>
      <c r="G6" s="32">
        <f t="shared" si="0"/>
        <v>5</v>
      </c>
      <c r="H6" s="6">
        <f t="shared" si="1"/>
        <v>32</v>
      </c>
      <c r="I6" s="6">
        <v>10</v>
      </c>
      <c r="J6" s="6">
        <v>20</v>
      </c>
      <c r="K6" s="6">
        <f t="shared" si="2"/>
        <v>62</v>
      </c>
      <c r="L6" s="16"/>
      <c r="M6" s="16"/>
      <c r="N6" s="16"/>
      <c r="O6" s="16">
        <v>6</v>
      </c>
      <c r="P6" s="16">
        <v>7</v>
      </c>
      <c r="Q6" s="16">
        <v>9</v>
      </c>
      <c r="R6" s="16">
        <v>5</v>
      </c>
      <c r="S6" s="16">
        <v>4</v>
      </c>
      <c r="T6" s="19">
        <f>(6+7+9+5)/4</f>
        <v>6.75</v>
      </c>
      <c r="U6" s="33">
        <f t="shared" si="3"/>
        <v>68.75</v>
      </c>
      <c r="V6" s="20">
        <v>232400</v>
      </c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</row>
    <row r="7" spans="1:49" s="28" customFormat="1" ht="30" x14ac:dyDescent="0.25">
      <c r="A7" s="18">
        <v>4</v>
      </c>
      <c r="B7" s="2" t="str">
        <f>'[1]II pakopa'!$E$3</f>
        <v>University of Cambridge</v>
      </c>
      <c r="C7" s="2" t="s">
        <v>40</v>
      </c>
      <c r="D7" s="5">
        <v>5</v>
      </c>
      <c r="E7" s="5">
        <v>5</v>
      </c>
      <c r="F7" s="5">
        <v>4</v>
      </c>
      <c r="G7" s="32">
        <f t="shared" si="0"/>
        <v>5</v>
      </c>
      <c r="H7" s="6">
        <f t="shared" si="1"/>
        <v>32</v>
      </c>
      <c r="I7" s="6">
        <v>10</v>
      </c>
      <c r="J7" s="6">
        <v>18</v>
      </c>
      <c r="K7" s="6">
        <f t="shared" si="2"/>
        <v>60</v>
      </c>
      <c r="L7" s="16"/>
      <c r="M7" s="16"/>
      <c r="N7" s="16"/>
      <c r="O7" s="16">
        <v>9</v>
      </c>
      <c r="P7" s="16">
        <v>8</v>
      </c>
      <c r="Q7" s="16">
        <v>10</v>
      </c>
      <c r="R7" s="16">
        <v>7</v>
      </c>
      <c r="S7" s="16">
        <v>4</v>
      </c>
      <c r="T7" s="19">
        <f>(9+8+10+7)/4</f>
        <v>8.5</v>
      </c>
      <c r="U7" s="33">
        <v>68.5</v>
      </c>
      <c r="V7" s="20">
        <v>232400</v>
      </c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</row>
    <row r="8" spans="1:49" s="28" customFormat="1" ht="30" x14ac:dyDescent="0.25">
      <c r="A8" s="18">
        <v>5</v>
      </c>
      <c r="B8" s="2" t="str">
        <f>'[1]II pakopa'!$E$3</f>
        <v>University of Cambridge</v>
      </c>
      <c r="C8" s="2" t="s">
        <v>41</v>
      </c>
      <c r="D8" s="5">
        <v>5</v>
      </c>
      <c r="E8" s="5">
        <v>5</v>
      </c>
      <c r="F8" s="5">
        <v>4</v>
      </c>
      <c r="G8" s="32">
        <f t="shared" si="0"/>
        <v>5</v>
      </c>
      <c r="H8" s="6">
        <f t="shared" si="1"/>
        <v>32</v>
      </c>
      <c r="I8" s="6">
        <v>10</v>
      </c>
      <c r="J8" s="6">
        <v>18</v>
      </c>
      <c r="K8" s="6">
        <f t="shared" si="2"/>
        <v>60</v>
      </c>
      <c r="L8" s="16"/>
      <c r="M8" s="16"/>
      <c r="N8" s="16"/>
      <c r="O8" s="16">
        <v>9</v>
      </c>
      <c r="P8" s="16">
        <v>8</v>
      </c>
      <c r="Q8" s="16">
        <v>10</v>
      </c>
      <c r="R8" s="16">
        <v>7</v>
      </c>
      <c r="S8" s="16">
        <v>4</v>
      </c>
      <c r="T8" s="19">
        <f>(9+8+10+7)/4</f>
        <v>8.5</v>
      </c>
      <c r="U8" s="33">
        <f t="shared" si="3"/>
        <v>68.5</v>
      </c>
      <c r="V8" s="20">
        <v>174300</v>
      </c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</row>
    <row r="9" spans="1:49" s="28" customFormat="1" ht="30.75" customHeight="1" x14ac:dyDescent="0.25">
      <c r="A9" s="18">
        <v>6</v>
      </c>
      <c r="B9" s="2" t="str">
        <f>'[1]II pakopa'!$E$3</f>
        <v>University of Cambridge</v>
      </c>
      <c r="C9" s="2" t="s">
        <v>41</v>
      </c>
      <c r="D9" s="5">
        <v>5</v>
      </c>
      <c r="E9" s="5">
        <v>5</v>
      </c>
      <c r="F9" s="5">
        <v>4</v>
      </c>
      <c r="G9" s="32">
        <f t="shared" si="0"/>
        <v>5</v>
      </c>
      <c r="H9" s="6">
        <f t="shared" si="1"/>
        <v>32</v>
      </c>
      <c r="I9" s="6">
        <v>10</v>
      </c>
      <c r="J9" s="6">
        <v>16</v>
      </c>
      <c r="K9" s="6">
        <f t="shared" si="2"/>
        <v>58</v>
      </c>
      <c r="L9" s="16">
        <v>10</v>
      </c>
      <c r="M9" s="16">
        <v>10</v>
      </c>
      <c r="N9" s="16">
        <v>10</v>
      </c>
      <c r="O9" s="16"/>
      <c r="P9" s="16"/>
      <c r="Q9" s="16"/>
      <c r="R9" s="16"/>
      <c r="S9" s="16">
        <v>3</v>
      </c>
      <c r="T9" s="19">
        <f>(10+10+10)/3</f>
        <v>10</v>
      </c>
      <c r="U9" s="33">
        <f t="shared" si="3"/>
        <v>68</v>
      </c>
      <c r="V9" s="20">
        <v>172316.70028818442</v>
      </c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</row>
    <row r="10" spans="1:49" s="31" customFormat="1" ht="30.75" customHeight="1" thickBot="1" x14ac:dyDescent="0.3">
      <c r="A10" s="18">
        <v>7</v>
      </c>
      <c r="B10" s="2" t="str">
        <f>'[1]II pakopa'!$E$3</f>
        <v>University of Cambridge</v>
      </c>
      <c r="C10" s="2" t="s">
        <v>40</v>
      </c>
      <c r="D10" s="5">
        <v>5</v>
      </c>
      <c r="E10" s="5">
        <v>5</v>
      </c>
      <c r="F10" s="5">
        <v>4</v>
      </c>
      <c r="G10" s="32">
        <f t="shared" si="0"/>
        <v>5</v>
      </c>
      <c r="H10" s="6">
        <f t="shared" si="1"/>
        <v>32</v>
      </c>
      <c r="I10" s="6">
        <v>10</v>
      </c>
      <c r="J10" s="6">
        <v>14</v>
      </c>
      <c r="K10" s="6">
        <f t="shared" si="2"/>
        <v>56</v>
      </c>
      <c r="L10" s="16">
        <v>10</v>
      </c>
      <c r="M10" s="16">
        <v>9</v>
      </c>
      <c r="N10" s="16">
        <v>10</v>
      </c>
      <c r="O10" s="16"/>
      <c r="P10" s="16"/>
      <c r="Q10" s="16"/>
      <c r="R10" s="16"/>
      <c r="S10" s="16">
        <v>3</v>
      </c>
      <c r="T10" s="19">
        <f>(10+9+10)/3</f>
        <v>9.6666666666666661</v>
      </c>
      <c r="U10" s="33">
        <f t="shared" si="3"/>
        <v>65.666666666666671</v>
      </c>
      <c r="V10" s="20">
        <v>232400</v>
      </c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</row>
    <row r="11" spans="1:49" s="31" customFormat="1" ht="30.75" customHeight="1" thickBot="1" x14ac:dyDescent="0.3">
      <c r="A11" s="18">
        <v>8</v>
      </c>
      <c r="B11" s="2" t="str">
        <f>'[1]II pakopa'!$E$8</f>
        <v>University of Oxford</v>
      </c>
      <c r="C11" s="2" t="s">
        <v>39</v>
      </c>
      <c r="D11" s="5">
        <v>1</v>
      </c>
      <c r="E11" s="5">
        <v>3</v>
      </c>
      <c r="F11" s="5">
        <v>6</v>
      </c>
      <c r="G11" s="32">
        <f t="shared" si="0"/>
        <v>3</v>
      </c>
      <c r="H11" s="6">
        <f t="shared" si="1"/>
        <v>36</v>
      </c>
      <c r="I11" s="6">
        <v>10</v>
      </c>
      <c r="J11" s="6">
        <v>10.9</v>
      </c>
      <c r="K11" s="6">
        <f t="shared" si="2"/>
        <v>56.9</v>
      </c>
      <c r="L11" s="16"/>
      <c r="M11" s="16"/>
      <c r="N11" s="16"/>
      <c r="O11" s="16">
        <v>8</v>
      </c>
      <c r="P11" s="16">
        <v>8</v>
      </c>
      <c r="Q11" s="16">
        <v>9</v>
      </c>
      <c r="R11" s="16">
        <v>9</v>
      </c>
      <c r="S11" s="16">
        <v>4</v>
      </c>
      <c r="T11" s="19">
        <f>(8+8+9+9)/4</f>
        <v>8.5</v>
      </c>
      <c r="U11" s="33">
        <f t="shared" si="3"/>
        <v>65.400000000000006</v>
      </c>
      <c r="V11" s="20">
        <v>96074.32</v>
      </c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</row>
    <row r="12" spans="1:49" s="28" customFormat="1" ht="30.75" customHeight="1" x14ac:dyDescent="0.25">
      <c r="A12" s="18">
        <v>9</v>
      </c>
      <c r="B12" s="2" t="str">
        <f>'[1]II pakopa'!$E$3</f>
        <v>University of Cambridge</v>
      </c>
      <c r="C12" s="2" t="s">
        <v>40</v>
      </c>
      <c r="D12" s="5">
        <v>5</v>
      </c>
      <c r="E12" s="5">
        <v>5</v>
      </c>
      <c r="F12" s="5">
        <v>4</v>
      </c>
      <c r="G12" s="32">
        <f t="shared" si="0"/>
        <v>5</v>
      </c>
      <c r="H12" s="6">
        <f t="shared" si="1"/>
        <v>32</v>
      </c>
      <c r="I12" s="6">
        <v>10</v>
      </c>
      <c r="J12" s="6">
        <v>12</v>
      </c>
      <c r="K12" s="6">
        <f t="shared" si="2"/>
        <v>54</v>
      </c>
      <c r="L12" s="16">
        <v>9</v>
      </c>
      <c r="M12" s="16">
        <v>10</v>
      </c>
      <c r="N12" s="16">
        <v>10</v>
      </c>
      <c r="O12" s="16"/>
      <c r="P12" s="16"/>
      <c r="Q12" s="16"/>
      <c r="R12" s="16"/>
      <c r="S12" s="16">
        <v>3</v>
      </c>
      <c r="T12" s="19">
        <f>(10+9+10)/3</f>
        <v>9.6666666666666661</v>
      </c>
      <c r="U12" s="33">
        <f t="shared" si="3"/>
        <v>63.666666666666664</v>
      </c>
      <c r="V12" s="20">
        <v>0</v>
      </c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</row>
    <row r="13" spans="1:49" s="28" customFormat="1" ht="30" x14ac:dyDescent="0.25">
      <c r="A13" s="18">
        <v>10</v>
      </c>
      <c r="B13" s="2" t="str">
        <f>'[1]II pakopa'!$E$3</f>
        <v>University of Cambridge</v>
      </c>
      <c r="C13" s="2" t="s">
        <v>41</v>
      </c>
      <c r="D13" s="5">
        <v>5</v>
      </c>
      <c r="E13" s="5">
        <v>5</v>
      </c>
      <c r="F13" s="5">
        <v>4</v>
      </c>
      <c r="G13" s="32">
        <f t="shared" si="0"/>
        <v>5</v>
      </c>
      <c r="H13" s="6">
        <f t="shared" si="1"/>
        <v>32</v>
      </c>
      <c r="I13" s="6">
        <v>10</v>
      </c>
      <c r="J13" s="6">
        <v>11</v>
      </c>
      <c r="K13" s="6">
        <f t="shared" si="2"/>
        <v>53</v>
      </c>
      <c r="L13" s="16">
        <v>10</v>
      </c>
      <c r="M13" s="16">
        <v>10</v>
      </c>
      <c r="N13" s="16">
        <v>10</v>
      </c>
      <c r="O13" s="16"/>
      <c r="P13" s="16"/>
      <c r="Q13" s="16"/>
      <c r="R13" s="16"/>
      <c r="S13" s="16">
        <v>3</v>
      </c>
      <c r="T13" s="19">
        <f>(10+10+10)/3</f>
        <v>10</v>
      </c>
      <c r="U13" s="33">
        <f t="shared" si="3"/>
        <v>63</v>
      </c>
      <c r="V13" s="20">
        <v>0</v>
      </c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</row>
    <row r="14" spans="1:49" s="28" customFormat="1" ht="30.75" customHeight="1" x14ac:dyDescent="0.25">
      <c r="A14" s="18">
        <v>11</v>
      </c>
      <c r="B14" s="2" t="str">
        <f>'[1]II pakopa'!$E$3</f>
        <v>University of Cambridge</v>
      </c>
      <c r="C14" s="2" t="s">
        <v>40</v>
      </c>
      <c r="D14" s="5">
        <v>5</v>
      </c>
      <c r="E14" s="5">
        <v>5</v>
      </c>
      <c r="F14" s="5">
        <v>4</v>
      </c>
      <c r="G14" s="32">
        <f t="shared" si="0"/>
        <v>5</v>
      </c>
      <c r="H14" s="6">
        <f t="shared" si="1"/>
        <v>32</v>
      </c>
      <c r="I14" s="6">
        <v>10</v>
      </c>
      <c r="J14" s="6">
        <v>14</v>
      </c>
      <c r="K14" s="6">
        <f t="shared" si="2"/>
        <v>56</v>
      </c>
      <c r="L14" s="16"/>
      <c r="M14" s="16"/>
      <c r="N14" s="16"/>
      <c r="O14" s="16">
        <v>5</v>
      </c>
      <c r="P14" s="16">
        <v>7</v>
      </c>
      <c r="Q14" s="16">
        <v>9</v>
      </c>
      <c r="R14" s="16">
        <v>4</v>
      </c>
      <c r="S14" s="16">
        <v>4</v>
      </c>
      <c r="T14" s="19">
        <f>(5+7+9+4)/4</f>
        <v>6.25</v>
      </c>
      <c r="U14" s="33">
        <f t="shared" si="3"/>
        <v>62.25</v>
      </c>
      <c r="V14" s="34">
        <v>0</v>
      </c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</row>
    <row r="15" spans="1:49" s="28" customFormat="1" ht="30.75" customHeight="1" x14ac:dyDescent="0.25">
      <c r="A15" s="18">
        <v>12</v>
      </c>
      <c r="B15" s="2" t="str">
        <f>'[1]II pakopa'!$E$3</f>
        <v>University of Cambridge</v>
      </c>
      <c r="C15" s="2" t="s">
        <v>40</v>
      </c>
      <c r="D15" s="5">
        <v>5</v>
      </c>
      <c r="E15" s="5">
        <v>5</v>
      </c>
      <c r="F15" s="5">
        <v>4</v>
      </c>
      <c r="G15" s="32">
        <f t="shared" si="0"/>
        <v>5</v>
      </c>
      <c r="H15" s="6">
        <f t="shared" si="1"/>
        <v>32</v>
      </c>
      <c r="I15" s="6">
        <v>10</v>
      </c>
      <c r="J15" s="6">
        <v>14</v>
      </c>
      <c r="K15" s="6">
        <f t="shared" si="2"/>
        <v>56</v>
      </c>
      <c r="L15" s="16"/>
      <c r="M15" s="16"/>
      <c r="N15" s="16"/>
      <c r="O15" s="16">
        <v>4</v>
      </c>
      <c r="P15" s="16">
        <v>6</v>
      </c>
      <c r="Q15" s="16">
        <v>8</v>
      </c>
      <c r="R15" s="16">
        <v>6</v>
      </c>
      <c r="S15" s="16">
        <v>4</v>
      </c>
      <c r="T15" s="19">
        <f>(4+6+8+6)/4</f>
        <v>6</v>
      </c>
      <c r="U15" s="33">
        <f t="shared" si="3"/>
        <v>62</v>
      </c>
      <c r="V15" s="34">
        <v>0</v>
      </c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</row>
    <row r="16" spans="1:49" s="28" customFormat="1" ht="30.75" customHeight="1" x14ac:dyDescent="0.25">
      <c r="A16" s="18">
        <v>13</v>
      </c>
      <c r="B16" s="2" t="str">
        <f>'[1]II pakopa'!$E$3</f>
        <v>University of Cambridge</v>
      </c>
      <c r="C16" s="2" t="s">
        <v>39</v>
      </c>
      <c r="D16" s="5">
        <v>5</v>
      </c>
      <c r="E16" s="5">
        <v>5</v>
      </c>
      <c r="F16" s="5">
        <v>4</v>
      </c>
      <c r="G16" s="32">
        <f t="shared" si="0"/>
        <v>5</v>
      </c>
      <c r="H16" s="6">
        <f t="shared" si="1"/>
        <v>32</v>
      </c>
      <c r="I16" s="6">
        <v>10</v>
      </c>
      <c r="J16" s="6">
        <v>11.1</v>
      </c>
      <c r="K16" s="6">
        <f t="shared" si="2"/>
        <v>53.1</v>
      </c>
      <c r="L16" s="16"/>
      <c r="M16" s="16"/>
      <c r="N16" s="16"/>
      <c r="O16" s="16">
        <v>6</v>
      </c>
      <c r="P16" s="16">
        <v>6</v>
      </c>
      <c r="Q16" s="16">
        <v>9</v>
      </c>
      <c r="R16" s="16">
        <v>8</v>
      </c>
      <c r="S16" s="16">
        <v>4</v>
      </c>
      <c r="T16" s="19">
        <f>(6+6+9+8)/4</f>
        <v>7.25</v>
      </c>
      <c r="U16" s="33">
        <f t="shared" si="3"/>
        <v>60.35</v>
      </c>
      <c r="V16" s="34">
        <v>0</v>
      </c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</row>
    <row r="17" spans="1:49" s="28" customFormat="1" ht="30.75" customHeight="1" x14ac:dyDescent="0.25">
      <c r="A17" s="18">
        <v>14</v>
      </c>
      <c r="B17" s="2" t="str">
        <f>'[1]II pakopa'!$E$8</f>
        <v>University of Oxford</v>
      </c>
      <c r="C17" s="2" t="s">
        <v>39</v>
      </c>
      <c r="D17" s="5">
        <v>1</v>
      </c>
      <c r="E17" s="5">
        <v>3</v>
      </c>
      <c r="F17" s="5">
        <v>6</v>
      </c>
      <c r="G17" s="32">
        <f t="shared" si="0"/>
        <v>3</v>
      </c>
      <c r="H17" s="6">
        <f t="shared" si="1"/>
        <v>36</v>
      </c>
      <c r="I17" s="6">
        <v>10</v>
      </c>
      <c r="J17" s="6">
        <v>4.3</v>
      </c>
      <c r="K17" s="6">
        <f>SUM(H17:J17)</f>
        <v>50.3</v>
      </c>
      <c r="L17" s="16">
        <v>10</v>
      </c>
      <c r="M17" s="16">
        <v>10</v>
      </c>
      <c r="N17" s="16">
        <v>10</v>
      </c>
      <c r="O17" s="16"/>
      <c r="P17" s="16"/>
      <c r="Q17" s="16"/>
      <c r="R17" s="16"/>
      <c r="S17" s="16">
        <v>3</v>
      </c>
      <c r="T17" s="19">
        <f>(10+10+10)/3</f>
        <v>10</v>
      </c>
      <c r="U17" s="33">
        <f t="shared" si="3"/>
        <v>60.3</v>
      </c>
      <c r="V17" s="34">
        <v>0</v>
      </c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</row>
    <row r="18" spans="1:49" s="28" customFormat="1" ht="30.75" customHeight="1" x14ac:dyDescent="0.25">
      <c r="A18" s="18">
        <v>15</v>
      </c>
      <c r="B18" s="2" t="str">
        <f>'[1]II pakopa'!$E$3</f>
        <v>University of Cambridge</v>
      </c>
      <c r="C18" s="2" t="s">
        <v>41</v>
      </c>
      <c r="D18" s="5">
        <v>5</v>
      </c>
      <c r="E18" s="5">
        <v>5</v>
      </c>
      <c r="F18" s="5">
        <v>4</v>
      </c>
      <c r="G18" s="32">
        <f t="shared" si="0"/>
        <v>5</v>
      </c>
      <c r="H18" s="6">
        <f t="shared" si="1"/>
        <v>32</v>
      </c>
      <c r="I18" s="6">
        <v>10</v>
      </c>
      <c r="J18" s="6">
        <v>9</v>
      </c>
      <c r="K18" s="6">
        <f t="shared" si="2"/>
        <v>51</v>
      </c>
      <c r="L18" s="16">
        <v>6</v>
      </c>
      <c r="M18" s="16">
        <v>10</v>
      </c>
      <c r="N18" s="16">
        <v>6</v>
      </c>
      <c r="O18" s="16"/>
      <c r="P18" s="16"/>
      <c r="Q18" s="16"/>
      <c r="R18" s="16"/>
      <c r="S18" s="16">
        <v>3</v>
      </c>
      <c r="T18" s="19">
        <f>(10+6+6)/3</f>
        <v>7.333333333333333</v>
      </c>
      <c r="U18" s="33">
        <f t="shared" si="3"/>
        <v>58.333333333333336</v>
      </c>
      <c r="V18" s="34">
        <v>0</v>
      </c>
    </row>
    <row r="19" spans="1:49" s="28" customFormat="1" ht="30.75" customHeight="1" x14ac:dyDescent="0.25">
      <c r="A19" s="18">
        <v>16</v>
      </c>
      <c r="B19" s="2" t="s">
        <v>21</v>
      </c>
      <c r="C19" s="2" t="s">
        <v>40</v>
      </c>
      <c r="D19" s="5">
        <v>9</v>
      </c>
      <c r="E19" s="5">
        <v>2</v>
      </c>
      <c r="F19" s="5">
        <v>25</v>
      </c>
      <c r="G19" s="32">
        <f t="shared" si="0"/>
        <v>12</v>
      </c>
      <c r="H19" s="6">
        <f t="shared" si="1"/>
        <v>18</v>
      </c>
      <c r="I19" s="6">
        <v>10</v>
      </c>
      <c r="J19" s="6">
        <v>15</v>
      </c>
      <c r="K19" s="6">
        <f t="shared" si="2"/>
        <v>43</v>
      </c>
      <c r="L19" s="16"/>
      <c r="M19" s="16"/>
      <c r="N19" s="16"/>
      <c r="O19" s="16"/>
      <c r="P19" s="16"/>
      <c r="Q19" s="16"/>
      <c r="R19" s="16"/>
      <c r="S19" s="16"/>
      <c r="T19" s="19">
        <v>0</v>
      </c>
      <c r="U19" s="33">
        <f t="shared" si="3"/>
        <v>43</v>
      </c>
      <c r="V19" s="34">
        <v>0</v>
      </c>
    </row>
    <row r="20" spans="1:49" s="28" customFormat="1" ht="30.75" customHeight="1" x14ac:dyDescent="0.25">
      <c r="A20" s="18">
        <v>17</v>
      </c>
      <c r="B20" s="2" t="str">
        <f>'[1]II pakopa'!$E$10</f>
        <v>University College London</v>
      </c>
      <c r="C20" s="2" t="s">
        <v>41</v>
      </c>
      <c r="D20" s="5">
        <v>22</v>
      </c>
      <c r="E20" s="5">
        <v>9</v>
      </c>
      <c r="F20" s="5">
        <v>16</v>
      </c>
      <c r="G20" s="32">
        <f t="shared" si="0"/>
        <v>16</v>
      </c>
      <c r="H20" s="6">
        <f t="shared" si="1"/>
        <v>10</v>
      </c>
      <c r="I20" s="6">
        <v>10</v>
      </c>
      <c r="J20" s="6">
        <v>16</v>
      </c>
      <c r="K20" s="6">
        <f t="shared" si="2"/>
        <v>36</v>
      </c>
      <c r="L20" s="16"/>
      <c r="M20" s="16"/>
      <c r="N20" s="16"/>
      <c r="O20" s="16"/>
      <c r="P20" s="16"/>
      <c r="Q20" s="16"/>
      <c r="R20" s="16"/>
      <c r="S20" s="16"/>
      <c r="T20" s="19">
        <v>0</v>
      </c>
      <c r="U20" s="33">
        <f t="shared" si="3"/>
        <v>36</v>
      </c>
      <c r="V20" s="34">
        <v>0</v>
      </c>
    </row>
    <row r="21" spans="1:49" s="28" customFormat="1" ht="30.75" customHeight="1" x14ac:dyDescent="0.25">
      <c r="A21" s="18">
        <v>18</v>
      </c>
      <c r="B21" s="2" t="s">
        <v>21</v>
      </c>
      <c r="C21" s="2" t="s">
        <v>40</v>
      </c>
      <c r="D21" s="5">
        <v>9</v>
      </c>
      <c r="E21" s="5">
        <v>2</v>
      </c>
      <c r="F21" s="5">
        <v>25</v>
      </c>
      <c r="G21" s="32">
        <f t="shared" si="0"/>
        <v>12</v>
      </c>
      <c r="H21" s="6">
        <f t="shared" si="1"/>
        <v>18</v>
      </c>
      <c r="I21" s="6">
        <v>10</v>
      </c>
      <c r="J21" s="6">
        <v>7</v>
      </c>
      <c r="K21" s="6">
        <f t="shared" si="2"/>
        <v>35</v>
      </c>
      <c r="L21" s="16"/>
      <c r="M21" s="16"/>
      <c r="N21" s="16"/>
      <c r="O21" s="16"/>
      <c r="P21" s="16"/>
      <c r="Q21" s="16"/>
      <c r="R21" s="16"/>
      <c r="S21" s="16"/>
      <c r="T21" s="19">
        <v>0</v>
      </c>
      <c r="U21" s="33">
        <f t="shared" si="3"/>
        <v>35</v>
      </c>
      <c r="V21" s="34">
        <v>0</v>
      </c>
    </row>
    <row r="22" spans="1:49" s="28" customFormat="1" ht="30.75" customHeight="1" x14ac:dyDescent="0.25">
      <c r="A22" s="18">
        <v>19</v>
      </c>
      <c r="B22" s="2" t="str">
        <f>'[1]II pakopa'!$E$10</f>
        <v>University College London</v>
      </c>
      <c r="C22" s="2" t="s">
        <v>40</v>
      </c>
      <c r="D22" s="5">
        <v>22</v>
      </c>
      <c r="E22" s="5">
        <v>9</v>
      </c>
      <c r="F22" s="5">
        <v>16</v>
      </c>
      <c r="G22" s="32">
        <f t="shared" si="0"/>
        <v>16</v>
      </c>
      <c r="H22" s="6">
        <f t="shared" si="1"/>
        <v>10</v>
      </c>
      <c r="I22" s="6">
        <v>10</v>
      </c>
      <c r="J22" s="6">
        <v>10</v>
      </c>
      <c r="K22" s="6">
        <f t="shared" si="2"/>
        <v>30</v>
      </c>
      <c r="L22" s="16"/>
      <c r="M22" s="16"/>
      <c r="N22" s="16"/>
      <c r="O22" s="16"/>
      <c r="P22" s="16"/>
      <c r="Q22" s="16"/>
      <c r="R22" s="16"/>
      <c r="S22" s="16"/>
      <c r="T22" s="19">
        <v>0</v>
      </c>
      <c r="U22" s="33">
        <f t="shared" si="3"/>
        <v>30</v>
      </c>
      <c r="V22" s="34">
        <v>0</v>
      </c>
    </row>
    <row r="23" spans="1:49" s="28" customFormat="1" ht="30.75" customHeight="1" x14ac:dyDescent="0.25">
      <c r="A23" s="18">
        <v>20</v>
      </c>
      <c r="B23" s="2" t="str">
        <f>'[1]II pakopa'!$E$10</f>
        <v>University College London</v>
      </c>
      <c r="C23" s="2" t="s">
        <v>41</v>
      </c>
      <c r="D23" s="5">
        <v>22</v>
      </c>
      <c r="E23" s="5">
        <v>9</v>
      </c>
      <c r="F23" s="5">
        <v>16</v>
      </c>
      <c r="G23" s="32">
        <f t="shared" si="0"/>
        <v>16</v>
      </c>
      <c r="H23" s="6">
        <f t="shared" si="1"/>
        <v>10</v>
      </c>
      <c r="I23" s="6">
        <v>10</v>
      </c>
      <c r="J23" s="6">
        <v>8</v>
      </c>
      <c r="K23" s="6">
        <f t="shared" si="2"/>
        <v>28</v>
      </c>
      <c r="L23" s="16"/>
      <c r="M23" s="16"/>
      <c r="N23" s="16"/>
      <c r="O23" s="16"/>
      <c r="P23" s="16"/>
      <c r="Q23" s="16"/>
      <c r="R23" s="16"/>
      <c r="S23" s="16"/>
      <c r="T23" s="19">
        <v>0</v>
      </c>
      <c r="U23" s="33">
        <f t="shared" si="3"/>
        <v>28</v>
      </c>
      <c r="V23" s="34">
        <v>0</v>
      </c>
    </row>
    <row r="24" spans="1:49" s="28" customFormat="1" ht="30.75" customHeight="1" x14ac:dyDescent="0.25">
      <c r="A24" s="18">
        <v>21</v>
      </c>
      <c r="B24" s="2" t="str">
        <f>'[1]II pakopa'!$E$10</f>
        <v>University College London</v>
      </c>
      <c r="C24" s="2" t="s">
        <v>41</v>
      </c>
      <c r="D24" s="5">
        <v>22</v>
      </c>
      <c r="E24" s="5">
        <v>9</v>
      </c>
      <c r="F24" s="5">
        <v>16</v>
      </c>
      <c r="G24" s="32">
        <f t="shared" si="0"/>
        <v>16</v>
      </c>
      <c r="H24" s="6">
        <f t="shared" si="1"/>
        <v>10</v>
      </c>
      <c r="I24" s="6">
        <v>10</v>
      </c>
      <c r="J24" s="6">
        <v>6</v>
      </c>
      <c r="K24" s="6">
        <f t="shared" si="2"/>
        <v>26</v>
      </c>
      <c r="L24" s="16"/>
      <c r="M24" s="16"/>
      <c r="N24" s="16"/>
      <c r="O24" s="16"/>
      <c r="P24" s="16"/>
      <c r="Q24" s="16"/>
      <c r="R24" s="16"/>
      <c r="S24" s="16"/>
      <c r="T24" s="19">
        <v>0</v>
      </c>
      <c r="U24" s="33">
        <f t="shared" si="3"/>
        <v>26</v>
      </c>
      <c r="V24" s="34">
        <v>0</v>
      </c>
    </row>
    <row r="25" spans="1:49" s="28" customFormat="1" ht="30.75" customHeight="1" x14ac:dyDescent="0.25">
      <c r="A25" s="18">
        <v>22</v>
      </c>
      <c r="B25" s="2" t="s">
        <v>32</v>
      </c>
      <c r="C25" s="2" t="s">
        <v>41</v>
      </c>
      <c r="D25" s="5">
        <v>14</v>
      </c>
      <c r="E25" s="5">
        <v>11</v>
      </c>
      <c r="F25" s="5">
        <v>14</v>
      </c>
      <c r="G25" s="32">
        <f t="shared" si="0"/>
        <v>13</v>
      </c>
      <c r="H25" s="6">
        <f t="shared" si="1"/>
        <v>16</v>
      </c>
      <c r="I25" s="6">
        <v>10</v>
      </c>
      <c r="J25" s="6">
        <v>0</v>
      </c>
      <c r="K25" s="6">
        <f t="shared" si="2"/>
        <v>26</v>
      </c>
      <c r="L25" s="16"/>
      <c r="M25" s="16"/>
      <c r="N25" s="16"/>
      <c r="O25" s="16"/>
      <c r="P25" s="16"/>
      <c r="Q25" s="16"/>
      <c r="R25" s="16"/>
      <c r="S25" s="16"/>
      <c r="T25" s="19">
        <v>0</v>
      </c>
      <c r="U25" s="33">
        <f t="shared" si="3"/>
        <v>26</v>
      </c>
      <c r="V25" s="34">
        <v>0</v>
      </c>
    </row>
    <row r="26" spans="1:49" s="28" customFormat="1" ht="30.75" customHeight="1" x14ac:dyDescent="0.25">
      <c r="A26" s="18">
        <v>23</v>
      </c>
      <c r="B26" s="2" t="str">
        <f>'[1]II pakopa'!$E$10</f>
        <v>University College London</v>
      </c>
      <c r="C26" s="2" t="s">
        <v>41</v>
      </c>
      <c r="D26" s="5">
        <v>22</v>
      </c>
      <c r="E26" s="5">
        <v>9</v>
      </c>
      <c r="F26" s="5">
        <v>16</v>
      </c>
      <c r="G26" s="32">
        <f t="shared" si="0"/>
        <v>16</v>
      </c>
      <c r="H26" s="6">
        <f t="shared" si="1"/>
        <v>10</v>
      </c>
      <c r="I26" s="6">
        <v>10</v>
      </c>
      <c r="J26" s="6">
        <v>5</v>
      </c>
      <c r="K26" s="6">
        <f t="shared" si="2"/>
        <v>25</v>
      </c>
      <c r="L26" s="16"/>
      <c r="M26" s="16"/>
      <c r="N26" s="16"/>
      <c r="O26" s="16"/>
      <c r="P26" s="16"/>
      <c r="Q26" s="16"/>
      <c r="R26" s="16"/>
      <c r="S26" s="16"/>
      <c r="T26" s="19">
        <v>0</v>
      </c>
      <c r="U26" s="33">
        <f t="shared" si="3"/>
        <v>25</v>
      </c>
      <c r="V26" s="34">
        <v>0</v>
      </c>
    </row>
    <row r="27" spans="1:49" s="28" customFormat="1" ht="30.75" customHeight="1" x14ac:dyDescent="0.25">
      <c r="A27" s="18">
        <v>24</v>
      </c>
      <c r="B27" s="2" t="str">
        <f>'[1]II pakopa'!$E$10</f>
        <v>University College London</v>
      </c>
      <c r="C27" s="2" t="s">
        <v>41</v>
      </c>
      <c r="D27" s="5">
        <v>22</v>
      </c>
      <c r="E27" s="5">
        <v>9</v>
      </c>
      <c r="F27" s="5">
        <v>16</v>
      </c>
      <c r="G27" s="32">
        <f t="shared" si="0"/>
        <v>16</v>
      </c>
      <c r="H27" s="6">
        <f t="shared" si="1"/>
        <v>10</v>
      </c>
      <c r="I27" s="6">
        <v>10</v>
      </c>
      <c r="J27" s="6">
        <v>5</v>
      </c>
      <c r="K27" s="6">
        <f t="shared" si="2"/>
        <v>25</v>
      </c>
      <c r="L27" s="16"/>
      <c r="M27" s="16"/>
      <c r="N27" s="16"/>
      <c r="O27" s="16"/>
      <c r="P27" s="16"/>
      <c r="Q27" s="16"/>
      <c r="R27" s="16"/>
      <c r="S27" s="16"/>
      <c r="T27" s="19">
        <v>0</v>
      </c>
      <c r="U27" s="33">
        <f t="shared" si="3"/>
        <v>25</v>
      </c>
      <c r="V27" s="34">
        <v>0</v>
      </c>
    </row>
    <row r="28" spans="1:49" s="28" customFormat="1" ht="30.75" customHeight="1" x14ac:dyDescent="0.25">
      <c r="A28" s="18">
        <v>25</v>
      </c>
      <c r="B28" s="2" t="s">
        <v>31</v>
      </c>
      <c r="C28" s="2" t="s">
        <v>39</v>
      </c>
      <c r="D28" s="5">
        <v>110</v>
      </c>
      <c r="E28" s="5">
        <v>101</v>
      </c>
      <c r="F28" s="5">
        <v>137</v>
      </c>
      <c r="G28" s="32">
        <f t="shared" si="0"/>
        <v>116</v>
      </c>
      <c r="H28" s="6">
        <f t="shared" si="1"/>
        <v>0</v>
      </c>
      <c r="I28" s="6">
        <v>10</v>
      </c>
      <c r="J28" s="6">
        <v>12</v>
      </c>
      <c r="K28" s="6">
        <f t="shared" si="2"/>
        <v>22</v>
      </c>
      <c r="L28" s="16"/>
      <c r="M28" s="16"/>
      <c r="N28" s="16"/>
      <c r="O28" s="16"/>
      <c r="P28" s="16"/>
      <c r="Q28" s="16"/>
      <c r="R28" s="16"/>
      <c r="S28" s="16"/>
      <c r="T28" s="19">
        <v>0</v>
      </c>
      <c r="U28" s="33">
        <f t="shared" si="3"/>
        <v>22</v>
      </c>
      <c r="V28" s="34">
        <v>0</v>
      </c>
    </row>
    <row r="29" spans="1:49" s="28" customFormat="1" ht="30.75" customHeight="1" x14ac:dyDescent="0.25">
      <c r="A29" s="18">
        <v>26</v>
      </c>
      <c r="B29" s="2" t="s">
        <v>28</v>
      </c>
      <c r="C29" s="2" t="s">
        <v>41</v>
      </c>
      <c r="D29" s="5">
        <v>18</v>
      </c>
      <c r="E29" s="5">
        <v>34</v>
      </c>
      <c r="F29" s="5">
        <v>8</v>
      </c>
      <c r="G29" s="32">
        <f t="shared" si="0"/>
        <v>20</v>
      </c>
      <c r="H29" s="6">
        <f t="shared" si="1"/>
        <v>2</v>
      </c>
      <c r="I29" s="6">
        <v>10</v>
      </c>
      <c r="J29" s="6">
        <v>6</v>
      </c>
      <c r="K29" s="6">
        <f t="shared" si="2"/>
        <v>18</v>
      </c>
      <c r="L29" s="16"/>
      <c r="M29" s="16"/>
      <c r="N29" s="16"/>
      <c r="O29" s="16"/>
      <c r="P29" s="16"/>
      <c r="Q29" s="16"/>
      <c r="R29" s="16"/>
      <c r="S29" s="16"/>
      <c r="T29" s="19">
        <v>0</v>
      </c>
      <c r="U29" s="33">
        <f t="shared" si="3"/>
        <v>18</v>
      </c>
      <c r="V29" s="34">
        <v>0</v>
      </c>
    </row>
    <row r="30" spans="1:49" s="28" customFormat="1" ht="30.75" customHeight="1" x14ac:dyDescent="0.25">
      <c r="A30" s="18">
        <v>27</v>
      </c>
      <c r="B30" s="2" t="s">
        <v>22</v>
      </c>
      <c r="C30" s="2" t="s">
        <v>39</v>
      </c>
      <c r="D30" s="5">
        <v>76</v>
      </c>
      <c r="E30" s="5">
        <v>63</v>
      </c>
      <c r="F30" s="5">
        <v>41</v>
      </c>
      <c r="G30" s="32">
        <f t="shared" si="0"/>
        <v>60</v>
      </c>
      <c r="H30" s="6">
        <f t="shared" si="1"/>
        <v>0</v>
      </c>
      <c r="I30" s="6">
        <v>10</v>
      </c>
      <c r="J30" s="6">
        <v>5.5</v>
      </c>
      <c r="K30" s="6">
        <f t="shared" si="2"/>
        <v>15.5</v>
      </c>
      <c r="L30" s="16"/>
      <c r="M30" s="16"/>
      <c r="N30" s="16"/>
      <c r="O30" s="16"/>
      <c r="P30" s="16"/>
      <c r="Q30" s="16"/>
      <c r="R30" s="16"/>
      <c r="S30" s="16"/>
      <c r="T30" s="19">
        <v>0</v>
      </c>
      <c r="U30" s="33">
        <f t="shared" si="3"/>
        <v>15.5</v>
      </c>
      <c r="V30" s="34">
        <v>0</v>
      </c>
    </row>
  </sheetData>
  <autoFilter ref="A3:V35" xr:uid="{71955299-45AF-42C7-96D8-2C26B8FD61FF}">
    <sortState xmlns:xlrd2="http://schemas.microsoft.com/office/spreadsheetml/2017/richdata2" ref="A5:V35">
      <sortCondition descending="1" ref="U3:U35"/>
    </sortState>
  </autoFilter>
  <mergeCells count="17">
    <mergeCell ref="L2:R2"/>
    <mergeCell ref="S2:S3"/>
    <mergeCell ref="A1:V1"/>
    <mergeCell ref="T2:T3"/>
    <mergeCell ref="U2:U3"/>
    <mergeCell ref="V2:V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39370078740157483" right="0.39370078740157483" top="1.1811023622047245" bottom="0.39370078740157483" header="0" footer="0"/>
  <pageSetup paperSize="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55299-45AF-42C7-96D8-2C26B8FD61FF}">
  <sheetPr>
    <pageSetUpPr fitToPage="1"/>
  </sheetPr>
  <dimension ref="A1:BI35"/>
  <sheetViews>
    <sheetView topLeftCell="A31" zoomScaleNormal="100" workbookViewId="0">
      <selection activeCell="E4" sqref="A4:XFD35"/>
    </sheetView>
  </sheetViews>
  <sheetFormatPr defaultRowHeight="15" x14ac:dyDescent="0.25"/>
  <cols>
    <col min="1" max="1" width="9.140625" style="3"/>
    <col min="2" max="2" width="17.28515625" style="3" customWidth="1"/>
    <col min="3" max="3" width="11.7109375" style="3" customWidth="1"/>
    <col min="4" max="4" width="10.5703125" style="3" customWidth="1"/>
    <col min="5" max="5" width="10.28515625" style="3" customWidth="1"/>
    <col min="6" max="6" width="9.7109375" style="3" customWidth="1"/>
    <col min="7" max="7" width="10.140625" style="3" customWidth="1"/>
    <col min="8" max="10" width="10.28515625" style="3" customWidth="1"/>
    <col min="11" max="11" width="23" style="3" customWidth="1"/>
    <col min="12" max="12" width="7.42578125" style="3" customWidth="1"/>
    <col min="13" max="13" width="7.85546875" style="3" customWidth="1"/>
    <col min="14" max="14" width="8.42578125" style="3" customWidth="1"/>
    <col min="15" max="15" width="7.85546875" style="3" customWidth="1"/>
    <col min="16" max="16" width="8" style="3" customWidth="1"/>
    <col min="17" max="17" width="9.140625" style="3" customWidth="1"/>
    <col min="18" max="18" width="7.42578125" style="3" customWidth="1"/>
    <col min="19" max="19" width="9.85546875" style="3" customWidth="1"/>
    <col min="20" max="20" width="14" style="3" customWidth="1"/>
    <col min="21" max="21" width="11.5703125" style="3" customWidth="1"/>
    <col min="22" max="22" width="10.85546875" style="3" customWidth="1"/>
    <col min="23" max="23" width="12.140625" style="3" customWidth="1"/>
  </cols>
  <sheetData>
    <row r="1" spans="1:61" s="1" customFormat="1" ht="36" customHeight="1" x14ac:dyDescent="0.25">
      <c r="A1" s="54" t="s">
        <v>12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7"/>
    </row>
    <row r="2" spans="1:61" s="11" customFormat="1" ht="36" customHeight="1" x14ac:dyDescent="0.25">
      <c r="A2" s="46" t="s">
        <v>10</v>
      </c>
      <c r="B2" s="48" t="s">
        <v>1</v>
      </c>
      <c r="C2" s="48" t="s">
        <v>2</v>
      </c>
      <c r="D2" s="48" t="s">
        <v>3</v>
      </c>
      <c r="E2" s="48" t="s">
        <v>4</v>
      </c>
      <c r="F2" s="48" t="s">
        <v>5</v>
      </c>
      <c r="G2" s="48" t="s">
        <v>6</v>
      </c>
      <c r="H2" s="48" t="s">
        <v>7</v>
      </c>
      <c r="I2" s="48" t="s">
        <v>24</v>
      </c>
      <c r="J2" s="48" t="s">
        <v>25</v>
      </c>
      <c r="K2" s="48" t="s">
        <v>38</v>
      </c>
      <c r="L2" s="50" t="s">
        <v>42</v>
      </c>
      <c r="M2" s="51"/>
      <c r="N2" s="51"/>
      <c r="O2" s="51"/>
      <c r="P2" s="51"/>
      <c r="Q2" s="51"/>
      <c r="R2" s="52"/>
      <c r="S2" s="45" t="s">
        <v>35</v>
      </c>
      <c r="T2" s="45" t="s">
        <v>27</v>
      </c>
      <c r="U2" s="53" t="s">
        <v>8</v>
      </c>
      <c r="V2" s="45" t="s">
        <v>9</v>
      </c>
    </row>
    <row r="3" spans="1:61" s="11" customFormat="1" ht="48.75" customHeight="1" x14ac:dyDescent="0.25">
      <c r="A3" s="47"/>
      <c r="B3" s="49"/>
      <c r="C3" s="49"/>
      <c r="D3" s="49"/>
      <c r="E3" s="49"/>
      <c r="F3" s="49"/>
      <c r="G3" s="49"/>
      <c r="H3" s="49"/>
      <c r="I3" s="49"/>
      <c r="J3" s="49"/>
      <c r="K3" s="49"/>
      <c r="L3" s="10" t="s">
        <v>43</v>
      </c>
      <c r="M3" s="10" t="s">
        <v>44</v>
      </c>
      <c r="N3" s="10" t="s">
        <v>45</v>
      </c>
      <c r="O3" s="10" t="s">
        <v>46</v>
      </c>
      <c r="P3" s="10" t="s">
        <v>47</v>
      </c>
      <c r="Q3" s="10" t="s">
        <v>48</v>
      </c>
      <c r="R3" s="10" t="s">
        <v>49</v>
      </c>
      <c r="S3" s="45"/>
      <c r="T3" s="45"/>
      <c r="U3" s="53"/>
      <c r="V3" s="45"/>
    </row>
    <row r="4" spans="1:61" s="28" customFormat="1" ht="39" customHeight="1" x14ac:dyDescent="0.25">
      <c r="A4" s="18">
        <v>1</v>
      </c>
      <c r="B4" s="4" t="str">
        <f>'[1]II pakopa'!$E$8</f>
        <v>University of Oxford</v>
      </c>
      <c r="C4" s="8" t="s">
        <v>50</v>
      </c>
      <c r="D4" s="5">
        <v>1</v>
      </c>
      <c r="E4" s="5">
        <v>3</v>
      </c>
      <c r="F4" s="5">
        <v>6</v>
      </c>
      <c r="G4" s="9">
        <f t="shared" ref="G4:G35" si="0">ROUND(AVERAGE(D4:F4),0)</f>
        <v>3</v>
      </c>
      <c r="H4" s="6">
        <f t="shared" ref="H4:H35" si="1">IF(G4&lt;=20,42-G4*2,0)</f>
        <v>36</v>
      </c>
      <c r="I4" s="6">
        <v>10</v>
      </c>
      <c r="J4" s="6">
        <v>8.8000000000000007</v>
      </c>
      <c r="K4" s="6">
        <f t="shared" ref="K4:K35" si="2">SUM(H4:J4)</f>
        <v>54.8</v>
      </c>
      <c r="L4" s="16">
        <v>9</v>
      </c>
      <c r="M4" s="16">
        <v>10</v>
      </c>
      <c r="N4" s="16">
        <v>10</v>
      </c>
      <c r="O4" s="16"/>
      <c r="P4" s="16"/>
      <c r="Q4" s="16"/>
      <c r="R4" s="16"/>
      <c r="S4" s="16">
        <v>3</v>
      </c>
      <c r="T4" s="19">
        <f>(9+10+10)/3</f>
        <v>9.6666666666666661</v>
      </c>
      <c r="U4" s="33">
        <f t="shared" ref="U4:U35" si="3">K4+T4</f>
        <v>64.466666666666669</v>
      </c>
      <c r="V4" s="20">
        <v>57775.216138328527</v>
      </c>
      <c r="W4" s="21"/>
    </row>
    <row r="5" spans="1:61" s="28" customFormat="1" ht="39" customHeight="1" x14ac:dyDescent="0.25">
      <c r="A5" s="18">
        <v>2</v>
      </c>
      <c r="B5" s="4" t="s">
        <v>29</v>
      </c>
      <c r="C5" s="8" t="s">
        <v>50</v>
      </c>
      <c r="D5" s="5">
        <v>3</v>
      </c>
      <c r="E5" s="5">
        <v>4</v>
      </c>
      <c r="F5" s="5">
        <v>1</v>
      </c>
      <c r="G5" s="9">
        <f t="shared" si="0"/>
        <v>3</v>
      </c>
      <c r="H5" s="6">
        <f t="shared" si="1"/>
        <v>36</v>
      </c>
      <c r="I5" s="6">
        <v>10</v>
      </c>
      <c r="J5" s="6">
        <v>7.9</v>
      </c>
      <c r="K5" s="6">
        <f t="shared" si="2"/>
        <v>53.9</v>
      </c>
      <c r="L5" s="16"/>
      <c r="M5" s="16"/>
      <c r="N5" s="16"/>
      <c r="O5" s="16">
        <v>10</v>
      </c>
      <c r="P5" s="16">
        <v>10</v>
      </c>
      <c r="Q5" s="16">
        <v>10</v>
      </c>
      <c r="R5" s="16">
        <v>9</v>
      </c>
      <c r="S5" s="16">
        <v>4</v>
      </c>
      <c r="T5" s="35">
        <f>(10+10+10+9)/4</f>
        <v>9.75</v>
      </c>
      <c r="U5" s="33">
        <f t="shared" si="3"/>
        <v>63.65</v>
      </c>
      <c r="V5" s="20">
        <v>58100</v>
      </c>
      <c r="W5" s="21"/>
    </row>
    <row r="6" spans="1:61" s="28" customFormat="1" ht="39" customHeight="1" x14ac:dyDescent="0.25">
      <c r="A6" s="18">
        <v>3</v>
      </c>
      <c r="B6" s="4" t="str">
        <f>'[1]II pakopa'!$E$8</f>
        <v>University of Oxford</v>
      </c>
      <c r="C6" s="8" t="s">
        <v>50</v>
      </c>
      <c r="D6" s="5">
        <v>1</v>
      </c>
      <c r="E6" s="5">
        <v>3</v>
      </c>
      <c r="F6" s="5">
        <v>6</v>
      </c>
      <c r="G6" s="9">
        <f t="shared" si="0"/>
        <v>3</v>
      </c>
      <c r="H6" s="6">
        <f t="shared" si="1"/>
        <v>36</v>
      </c>
      <c r="I6" s="6">
        <v>10</v>
      </c>
      <c r="J6" s="6">
        <v>8</v>
      </c>
      <c r="K6" s="6">
        <f t="shared" si="2"/>
        <v>54</v>
      </c>
      <c r="L6" s="16"/>
      <c r="M6" s="16"/>
      <c r="N6" s="16"/>
      <c r="O6" s="16">
        <v>7</v>
      </c>
      <c r="P6" s="16">
        <v>9</v>
      </c>
      <c r="Q6" s="16">
        <v>10</v>
      </c>
      <c r="R6" s="16">
        <v>7</v>
      </c>
      <c r="S6" s="16">
        <v>4</v>
      </c>
      <c r="T6" s="35">
        <f>(10+7+9+7)/4</f>
        <v>8.25</v>
      </c>
      <c r="U6" s="33">
        <f t="shared" si="3"/>
        <v>62.25</v>
      </c>
      <c r="V6" s="20">
        <v>111777.39193083573</v>
      </c>
      <c r="W6" s="21"/>
    </row>
    <row r="7" spans="1:61" s="28" customFormat="1" ht="39" customHeight="1" x14ac:dyDescent="0.25">
      <c r="A7" s="18">
        <v>4</v>
      </c>
      <c r="B7" s="4" t="str">
        <f>'[1]II pakopa'!$E$8</f>
        <v>University of Oxford</v>
      </c>
      <c r="C7" s="8" t="s">
        <v>50</v>
      </c>
      <c r="D7" s="5">
        <v>1</v>
      </c>
      <c r="E7" s="5">
        <v>3</v>
      </c>
      <c r="F7" s="5">
        <v>6</v>
      </c>
      <c r="G7" s="9">
        <f t="shared" si="0"/>
        <v>3</v>
      </c>
      <c r="H7" s="6">
        <f t="shared" si="1"/>
        <v>36</v>
      </c>
      <c r="I7" s="6">
        <v>10</v>
      </c>
      <c r="J7" s="6">
        <v>6.3</v>
      </c>
      <c r="K7" s="6">
        <f t="shared" si="2"/>
        <v>52.3</v>
      </c>
      <c r="L7" s="16">
        <v>10</v>
      </c>
      <c r="M7" s="16">
        <v>9</v>
      </c>
      <c r="N7" s="16">
        <v>10</v>
      </c>
      <c r="O7" s="16"/>
      <c r="P7" s="16"/>
      <c r="Q7" s="16"/>
      <c r="R7" s="16"/>
      <c r="S7" s="16">
        <v>3</v>
      </c>
      <c r="T7" s="19">
        <f>(9+10+10)/3</f>
        <v>9.6666666666666661</v>
      </c>
      <c r="U7" s="33">
        <f t="shared" si="3"/>
        <v>61.966666666666661</v>
      </c>
      <c r="V7" s="20">
        <v>56650.432276657055</v>
      </c>
      <c r="W7" s="21"/>
    </row>
    <row r="8" spans="1:61" s="28" customFormat="1" ht="39" customHeight="1" x14ac:dyDescent="0.25">
      <c r="A8" s="18">
        <v>5</v>
      </c>
      <c r="B8" s="4" t="str">
        <f>'[1]II pakopa'!$E$8</f>
        <v>University of Oxford</v>
      </c>
      <c r="C8" s="8" t="s">
        <v>50</v>
      </c>
      <c r="D8" s="5">
        <v>1</v>
      </c>
      <c r="E8" s="5">
        <v>3</v>
      </c>
      <c r="F8" s="5">
        <v>6</v>
      </c>
      <c r="G8" s="9">
        <f t="shared" si="0"/>
        <v>3</v>
      </c>
      <c r="H8" s="6">
        <f t="shared" si="1"/>
        <v>36</v>
      </c>
      <c r="I8" s="6">
        <v>10</v>
      </c>
      <c r="J8" s="6">
        <v>5.4</v>
      </c>
      <c r="K8" s="6">
        <f t="shared" si="2"/>
        <v>51.4</v>
      </c>
      <c r="L8" s="16">
        <v>10</v>
      </c>
      <c r="M8" s="16">
        <v>10</v>
      </c>
      <c r="N8" s="16">
        <v>10</v>
      </c>
      <c r="O8" s="16"/>
      <c r="P8" s="16"/>
      <c r="Q8" s="16"/>
      <c r="R8" s="16"/>
      <c r="S8" s="16">
        <v>3</v>
      </c>
      <c r="T8" s="19">
        <f>(10+10+10)/3</f>
        <v>10</v>
      </c>
      <c r="U8" s="33">
        <f t="shared" si="3"/>
        <v>61.4</v>
      </c>
      <c r="V8" s="20">
        <v>91604.639769452449</v>
      </c>
      <c r="W8" s="21"/>
    </row>
    <row r="9" spans="1:61" s="28" customFormat="1" ht="39" customHeight="1" x14ac:dyDescent="0.25">
      <c r="A9" s="18">
        <v>6</v>
      </c>
      <c r="B9" s="4" t="str">
        <f>'[1]II pakopa'!$E$8</f>
        <v>University of Oxford</v>
      </c>
      <c r="C9" s="8" t="s">
        <v>50</v>
      </c>
      <c r="D9" s="5">
        <v>1</v>
      </c>
      <c r="E9" s="5">
        <v>3</v>
      </c>
      <c r="F9" s="5">
        <v>6</v>
      </c>
      <c r="G9" s="9">
        <f t="shared" si="0"/>
        <v>3</v>
      </c>
      <c r="H9" s="6">
        <f t="shared" si="1"/>
        <v>36</v>
      </c>
      <c r="I9" s="6">
        <v>10</v>
      </c>
      <c r="J9" s="6">
        <v>3.4</v>
      </c>
      <c r="K9" s="6">
        <f t="shared" si="2"/>
        <v>49.4</v>
      </c>
      <c r="L9" s="16">
        <v>10</v>
      </c>
      <c r="M9" s="16">
        <v>9</v>
      </c>
      <c r="N9" s="16">
        <v>7</v>
      </c>
      <c r="O9" s="16"/>
      <c r="P9" s="16"/>
      <c r="Q9" s="16"/>
      <c r="R9" s="16"/>
      <c r="S9" s="16">
        <v>3</v>
      </c>
      <c r="T9" s="19">
        <f>(9+10+7)/3</f>
        <v>8.6666666666666661</v>
      </c>
      <c r="U9" s="33">
        <f t="shared" si="3"/>
        <v>58.066666666666663</v>
      </c>
      <c r="V9" s="20">
        <v>58100</v>
      </c>
      <c r="W9" s="21"/>
    </row>
    <row r="10" spans="1:61" s="28" customFormat="1" ht="39" customHeight="1" x14ac:dyDescent="0.25">
      <c r="A10" s="18">
        <v>7</v>
      </c>
      <c r="B10" s="4" t="s">
        <v>30</v>
      </c>
      <c r="C10" s="8" t="s">
        <v>50</v>
      </c>
      <c r="D10" s="5">
        <v>5</v>
      </c>
      <c r="E10" s="5">
        <v>5</v>
      </c>
      <c r="F10" s="5">
        <v>4</v>
      </c>
      <c r="G10" s="9">
        <f t="shared" si="0"/>
        <v>5</v>
      </c>
      <c r="H10" s="6">
        <f t="shared" si="1"/>
        <v>32</v>
      </c>
      <c r="I10" s="6">
        <v>10</v>
      </c>
      <c r="J10" s="6">
        <v>5.4</v>
      </c>
      <c r="K10" s="6">
        <f t="shared" si="2"/>
        <v>47.4</v>
      </c>
      <c r="L10" s="16">
        <v>10</v>
      </c>
      <c r="M10" s="16">
        <v>10</v>
      </c>
      <c r="N10" s="16">
        <v>10</v>
      </c>
      <c r="O10" s="16"/>
      <c r="P10" s="16"/>
      <c r="Q10" s="16"/>
      <c r="R10" s="16"/>
      <c r="S10" s="16">
        <v>3</v>
      </c>
      <c r="T10" s="19">
        <f>(10+10+10)/3</f>
        <v>10</v>
      </c>
      <c r="U10" s="33">
        <f t="shared" si="3"/>
        <v>57.4</v>
      </c>
      <c r="V10" s="20">
        <v>56894.478386167146</v>
      </c>
      <c r="W10" s="21"/>
    </row>
    <row r="11" spans="1:61" s="28" customFormat="1" ht="39" customHeight="1" x14ac:dyDescent="0.25">
      <c r="A11" s="18">
        <v>8</v>
      </c>
      <c r="B11" s="4" t="s">
        <v>29</v>
      </c>
      <c r="C11" s="8" t="s">
        <v>50</v>
      </c>
      <c r="D11" s="5">
        <v>3</v>
      </c>
      <c r="E11" s="5">
        <v>4</v>
      </c>
      <c r="F11" s="5">
        <v>1</v>
      </c>
      <c r="G11" s="9">
        <f t="shared" si="0"/>
        <v>3</v>
      </c>
      <c r="H11" s="6">
        <f t="shared" si="1"/>
        <v>36</v>
      </c>
      <c r="I11" s="6">
        <v>10</v>
      </c>
      <c r="J11" s="6">
        <v>3.4</v>
      </c>
      <c r="K11" s="6">
        <f t="shared" si="2"/>
        <v>49.4</v>
      </c>
      <c r="L11" s="16"/>
      <c r="M11" s="16"/>
      <c r="N11" s="16"/>
      <c r="O11" s="16">
        <v>9</v>
      </c>
      <c r="P11" s="16">
        <v>8</v>
      </c>
      <c r="Q11" s="16">
        <v>10</v>
      </c>
      <c r="R11" s="16">
        <v>5</v>
      </c>
      <c r="S11" s="16">
        <v>4</v>
      </c>
      <c r="T11" s="35">
        <f>(9+8+10+5)/4</f>
        <v>8</v>
      </c>
      <c r="U11" s="33">
        <f t="shared" si="3"/>
        <v>57.4</v>
      </c>
      <c r="V11" s="20">
        <v>109824.96068040004</v>
      </c>
      <c r="W11" s="21"/>
    </row>
    <row r="12" spans="1:61" s="28" customFormat="1" ht="39" customHeight="1" x14ac:dyDescent="0.25">
      <c r="A12" s="18">
        <v>9</v>
      </c>
      <c r="B12" s="4" t="str">
        <f>'[1]II pakopa'!$E$3</f>
        <v>University of Cambridge</v>
      </c>
      <c r="C12" s="8" t="s">
        <v>50</v>
      </c>
      <c r="D12" s="5">
        <v>5</v>
      </c>
      <c r="E12" s="5">
        <v>5</v>
      </c>
      <c r="F12" s="5">
        <v>4</v>
      </c>
      <c r="G12" s="9">
        <f t="shared" si="0"/>
        <v>5</v>
      </c>
      <c r="H12" s="6">
        <f t="shared" si="1"/>
        <v>32</v>
      </c>
      <c r="I12" s="6">
        <v>10</v>
      </c>
      <c r="J12" s="6">
        <v>4.5</v>
      </c>
      <c r="K12" s="6">
        <f t="shared" si="2"/>
        <v>46.5</v>
      </c>
      <c r="L12" s="16">
        <v>10</v>
      </c>
      <c r="M12" s="16">
        <v>10</v>
      </c>
      <c r="N12" s="16">
        <v>10</v>
      </c>
      <c r="O12" s="16"/>
      <c r="P12" s="16"/>
      <c r="Q12" s="16"/>
      <c r="R12" s="16"/>
      <c r="S12" s="16">
        <v>3</v>
      </c>
      <c r="T12" s="19">
        <f>(10+10+10)/3</f>
        <v>10</v>
      </c>
      <c r="U12" s="33">
        <f t="shared" si="3"/>
        <v>56.5</v>
      </c>
      <c r="V12" s="20">
        <v>31815</v>
      </c>
      <c r="W12" s="21"/>
    </row>
    <row r="13" spans="1:61" s="28" customFormat="1" ht="39" customHeight="1" x14ac:dyDescent="0.25">
      <c r="A13" s="18">
        <v>10</v>
      </c>
      <c r="B13" s="4" t="str">
        <f>'[1]II pakopa'!$E$8</f>
        <v>University of Oxford</v>
      </c>
      <c r="C13" s="8" t="s">
        <v>50</v>
      </c>
      <c r="D13" s="5">
        <v>1</v>
      </c>
      <c r="E13" s="5">
        <v>3</v>
      </c>
      <c r="F13" s="5">
        <v>6</v>
      </c>
      <c r="G13" s="9">
        <f t="shared" si="0"/>
        <v>3</v>
      </c>
      <c r="H13" s="6">
        <f t="shared" si="1"/>
        <v>36</v>
      </c>
      <c r="I13" s="6">
        <v>10</v>
      </c>
      <c r="J13" s="6">
        <v>2.2999999999999998</v>
      </c>
      <c r="K13" s="6">
        <f t="shared" si="2"/>
        <v>48.3</v>
      </c>
      <c r="L13" s="16"/>
      <c r="M13" s="16"/>
      <c r="N13" s="16"/>
      <c r="O13" s="16">
        <v>6</v>
      </c>
      <c r="P13" s="16">
        <v>8</v>
      </c>
      <c r="Q13" s="16">
        <v>10</v>
      </c>
      <c r="R13" s="16">
        <v>5</v>
      </c>
      <c r="S13" s="16">
        <v>4</v>
      </c>
      <c r="T13" s="35">
        <f>(6+8+10+5)/4</f>
        <v>7.25</v>
      </c>
      <c r="U13" s="33">
        <f t="shared" si="3"/>
        <v>55.55</v>
      </c>
      <c r="V13" s="20">
        <v>96330.7</v>
      </c>
      <c r="W13" s="21"/>
    </row>
    <row r="14" spans="1:61" s="28" customFormat="1" ht="39" customHeight="1" x14ac:dyDescent="0.25">
      <c r="A14" s="18">
        <v>11</v>
      </c>
      <c r="B14" s="4" t="s">
        <v>30</v>
      </c>
      <c r="C14" s="8" t="s">
        <v>50</v>
      </c>
      <c r="D14" s="5">
        <v>5</v>
      </c>
      <c r="E14" s="5">
        <v>5</v>
      </c>
      <c r="F14" s="5">
        <v>4</v>
      </c>
      <c r="G14" s="9">
        <f t="shared" si="0"/>
        <v>5</v>
      </c>
      <c r="H14" s="6">
        <f t="shared" si="1"/>
        <v>32</v>
      </c>
      <c r="I14" s="6">
        <v>10</v>
      </c>
      <c r="J14" s="6">
        <v>2.5</v>
      </c>
      <c r="K14" s="6">
        <f t="shared" si="2"/>
        <v>44.5</v>
      </c>
      <c r="L14" s="16">
        <v>9</v>
      </c>
      <c r="M14" s="16">
        <v>10</v>
      </c>
      <c r="N14" s="16">
        <v>10</v>
      </c>
      <c r="O14" s="16"/>
      <c r="P14" s="16"/>
      <c r="Q14" s="16"/>
      <c r="R14" s="16"/>
      <c r="S14" s="16">
        <v>3</v>
      </c>
      <c r="T14" s="19">
        <f>(9+10+10)/3</f>
        <v>9.6666666666666661</v>
      </c>
      <c r="U14" s="33">
        <f t="shared" si="3"/>
        <v>54.166666666666664</v>
      </c>
      <c r="V14" s="20">
        <v>34364.697406340056</v>
      </c>
      <c r="W14" s="21"/>
    </row>
    <row r="15" spans="1:61" s="28" customFormat="1" ht="39" customHeight="1" x14ac:dyDescent="0.25">
      <c r="A15" s="18">
        <v>12</v>
      </c>
      <c r="B15" s="4" t="str">
        <f>'[1]II pakopa'!$E$3</f>
        <v>University of Cambridge</v>
      </c>
      <c r="C15" s="8" t="s">
        <v>50</v>
      </c>
      <c r="D15" s="5">
        <v>5</v>
      </c>
      <c r="E15" s="5">
        <v>5</v>
      </c>
      <c r="F15" s="5">
        <v>4</v>
      </c>
      <c r="G15" s="9">
        <f t="shared" si="0"/>
        <v>5</v>
      </c>
      <c r="H15" s="6">
        <f t="shared" si="1"/>
        <v>32</v>
      </c>
      <c r="I15" s="6">
        <v>10</v>
      </c>
      <c r="J15" s="6">
        <v>2.2999999999999998</v>
      </c>
      <c r="K15" s="6">
        <f t="shared" si="2"/>
        <v>44.3</v>
      </c>
      <c r="L15" s="16">
        <v>8</v>
      </c>
      <c r="M15" s="16">
        <v>10</v>
      </c>
      <c r="N15" s="16">
        <v>9</v>
      </c>
      <c r="O15" s="16"/>
      <c r="P15" s="16"/>
      <c r="Q15" s="16"/>
      <c r="R15" s="16"/>
      <c r="S15" s="16">
        <v>3</v>
      </c>
      <c r="T15" s="19">
        <f>(8+10+9)/3</f>
        <v>9</v>
      </c>
      <c r="U15" s="33">
        <f t="shared" si="3"/>
        <v>53.3</v>
      </c>
      <c r="V15" s="20">
        <v>32976.959654178674</v>
      </c>
      <c r="W15" s="21"/>
    </row>
    <row r="16" spans="1:61" s="31" customFormat="1" ht="39" customHeight="1" thickBot="1" x14ac:dyDescent="0.3">
      <c r="A16" s="18">
        <v>13</v>
      </c>
      <c r="B16" s="4" t="str">
        <f>'[1]II pakopa'!$E$3</f>
        <v>University of Cambridge</v>
      </c>
      <c r="C16" s="8" t="s">
        <v>50</v>
      </c>
      <c r="D16" s="5">
        <v>5</v>
      </c>
      <c r="E16" s="5">
        <v>5</v>
      </c>
      <c r="F16" s="5">
        <v>4</v>
      </c>
      <c r="G16" s="9">
        <f t="shared" si="0"/>
        <v>5</v>
      </c>
      <c r="H16" s="6">
        <f t="shared" si="1"/>
        <v>32</v>
      </c>
      <c r="I16" s="6">
        <v>10</v>
      </c>
      <c r="J16" s="6">
        <v>4.4000000000000004</v>
      </c>
      <c r="K16" s="6">
        <f t="shared" si="2"/>
        <v>46.4</v>
      </c>
      <c r="L16" s="16"/>
      <c r="M16" s="16"/>
      <c r="N16" s="16"/>
      <c r="O16" s="16">
        <v>5</v>
      </c>
      <c r="P16" s="16">
        <v>9</v>
      </c>
      <c r="Q16" s="16">
        <v>5</v>
      </c>
      <c r="R16" s="16">
        <v>6</v>
      </c>
      <c r="S16" s="16">
        <v>4</v>
      </c>
      <c r="T16" s="35">
        <f>(5+9+5+6)/4</f>
        <v>6.25</v>
      </c>
      <c r="U16" s="33">
        <f t="shared" si="3"/>
        <v>52.65</v>
      </c>
      <c r="V16" s="20">
        <v>54500.878962536022</v>
      </c>
      <c r="W16" s="29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</row>
    <row r="17" spans="1:61" s="28" customFormat="1" ht="26.25" x14ac:dyDescent="0.25">
      <c r="A17" s="18">
        <v>14</v>
      </c>
      <c r="B17" s="4" t="s">
        <v>30</v>
      </c>
      <c r="C17" s="8" t="s">
        <v>50</v>
      </c>
      <c r="D17" s="5">
        <v>5</v>
      </c>
      <c r="E17" s="5">
        <v>5</v>
      </c>
      <c r="F17" s="5">
        <v>4</v>
      </c>
      <c r="G17" s="9">
        <f t="shared" si="0"/>
        <v>5</v>
      </c>
      <c r="H17" s="6">
        <f t="shared" si="1"/>
        <v>32</v>
      </c>
      <c r="I17" s="6">
        <v>10</v>
      </c>
      <c r="J17" s="6">
        <v>2.5</v>
      </c>
      <c r="K17" s="6">
        <f t="shared" si="2"/>
        <v>44.5</v>
      </c>
      <c r="L17" s="16"/>
      <c r="M17" s="16"/>
      <c r="N17" s="16"/>
      <c r="O17" s="16">
        <v>7</v>
      </c>
      <c r="P17" s="16">
        <v>7</v>
      </c>
      <c r="Q17" s="16">
        <v>8</v>
      </c>
      <c r="R17" s="16">
        <v>7</v>
      </c>
      <c r="S17" s="16">
        <v>4</v>
      </c>
      <c r="T17" s="35">
        <f>(7+7+8+7)/4</f>
        <v>7.25</v>
      </c>
      <c r="U17" s="33">
        <f t="shared" si="3"/>
        <v>51.75</v>
      </c>
      <c r="V17" s="20">
        <v>0</v>
      </c>
      <c r="W17" s="29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</row>
    <row r="18" spans="1:61" s="28" customFormat="1" ht="39" customHeight="1" x14ac:dyDescent="0.25">
      <c r="A18" s="18">
        <v>15</v>
      </c>
      <c r="B18" s="4" t="s">
        <v>21</v>
      </c>
      <c r="C18" s="8" t="s">
        <v>50</v>
      </c>
      <c r="D18" s="5">
        <v>9</v>
      </c>
      <c r="E18" s="5">
        <v>2</v>
      </c>
      <c r="F18" s="5">
        <v>25</v>
      </c>
      <c r="G18" s="9">
        <f t="shared" si="0"/>
        <v>12</v>
      </c>
      <c r="H18" s="6">
        <f t="shared" si="1"/>
        <v>18</v>
      </c>
      <c r="I18" s="6">
        <v>10</v>
      </c>
      <c r="J18" s="6">
        <v>5.6</v>
      </c>
      <c r="K18" s="6">
        <f t="shared" si="2"/>
        <v>33.6</v>
      </c>
      <c r="L18" s="16">
        <v>10</v>
      </c>
      <c r="M18" s="16">
        <v>10</v>
      </c>
      <c r="N18" s="16">
        <v>10</v>
      </c>
      <c r="O18" s="16"/>
      <c r="P18" s="16"/>
      <c r="Q18" s="16"/>
      <c r="R18" s="16"/>
      <c r="S18" s="16">
        <v>3</v>
      </c>
      <c r="T18" s="19">
        <f>(10+10+10)/3</f>
        <v>10</v>
      </c>
      <c r="U18" s="33">
        <f t="shared" si="3"/>
        <v>43.6</v>
      </c>
      <c r="V18" s="20">
        <v>0</v>
      </c>
      <c r="W18" s="21"/>
    </row>
    <row r="19" spans="1:61" s="28" customFormat="1" ht="39" customHeight="1" x14ac:dyDescent="0.25">
      <c r="A19" s="18">
        <v>16</v>
      </c>
      <c r="B19" s="4" t="s">
        <v>21</v>
      </c>
      <c r="C19" s="8" t="s">
        <v>50</v>
      </c>
      <c r="D19" s="5">
        <v>9</v>
      </c>
      <c r="E19" s="5">
        <v>2</v>
      </c>
      <c r="F19" s="5">
        <v>25</v>
      </c>
      <c r="G19" s="9">
        <f t="shared" si="0"/>
        <v>12</v>
      </c>
      <c r="H19" s="6">
        <f t="shared" si="1"/>
        <v>18</v>
      </c>
      <c r="I19" s="6">
        <v>10</v>
      </c>
      <c r="J19" s="6">
        <v>6.5</v>
      </c>
      <c r="K19" s="6">
        <f t="shared" si="2"/>
        <v>34.5</v>
      </c>
      <c r="L19" s="16">
        <v>9</v>
      </c>
      <c r="M19" s="16">
        <v>8</v>
      </c>
      <c r="N19" s="16">
        <v>10</v>
      </c>
      <c r="O19" s="16"/>
      <c r="P19" s="16"/>
      <c r="Q19" s="16"/>
      <c r="R19" s="16"/>
      <c r="S19" s="16">
        <v>3</v>
      </c>
      <c r="T19" s="19">
        <f>(9+8+10)/3</f>
        <v>9</v>
      </c>
      <c r="U19" s="33">
        <f t="shared" si="3"/>
        <v>43.5</v>
      </c>
      <c r="V19" s="20">
        <v>0</v>
      </c>
      <c r="W19" s="21"/>
    </row>
    <row r="20" spans="1:61" s="28" customFormat="1" ht="39" customHeight="1" x14ac:dyDescent="0.25">
      <c r="A20" s="18">
        <v>17</v>
      </c>
      <c r="B20" s="4" t="s">
        <v>21</v>
      </c>
      <c r="C20" s="8" t="s">
        <v>50</v>
      </c>
      <c r="D20" s="5">
        <v>9</v>
      </c>
      <c r="E20" s="5">
        <v>2</v>
      </c>
      <c r="F20" s="5">
        <v>25</v>
      </c>
      <c r="G20" s="9">
        <f t="shared" si="0"/>
        <v>12</v>
      </c>
      <c r="H20" s="6">
        <f t="shared" si="1"/>
        <v>18</v>
      </c>
      <c r="I20" s="6">
        <v>10</v>
      </c>
      <c r="J20" s="6">
        <v>8.4</v>
      </c>
      <c r="K20" s="6">
        <f t="shared" si="2"/>
        <v>36.4</v>
      </c>
      <c r="L20" s="16"/>
      <c r="M20" s="16"/>
      <c r="N20" s="16"/>
      <c r="O20" s="16">
        <v>8</v>
      </c>
      <c r="P20" s="16">
        <v>6</v>
      </c>
      <c r="Q20" s="16">
        <v>8</v>
      </c>
      <c r="R20" s="16">
        <v>5</v>
      </c>
      <c r="S20" s="16">
        <v>4</v>
      </c>
      <c r="T20" s="35">
        <f>(8+6+8+5)/4</f>
        <v>6.75</v>
      </c>
      <c r="U20" s="33">
        <f t="shared" si="3"/>
        <v>43.15</v>
      </c>
      <c r="V20" s="20">
        <v>0</v>
      </c>
      <c r="W20" s="21"/>
    </row>
    <row r="21" spans="1:61" s="28" customFormat="1" ht="39" customHeight="1" x14ac:dyDescent="0.25">
      <c r="A21" s="18">
        <v>18</v>
      </c>
      <c r="B21" s="4" t="s">
        <v>21</v>
      </c>
      <c r="C21" s="8" t="s">
        <v>50</v>
      </c>
      <c r="D21" s="5">
        <v>9</v>
      </c>
      <c r="E21" s="5">
        <v>2</v>
      </c>
      <c r="F21" s="5">
        <v>25</v>
      </c>
      <c r="G21" s="9">
        <f t="shared" si="0"/>
        <v>12</v>
      </c>
      <c r="H21" s="6">
        <f t="shared" si="1"/>
        <v>18</v>
      </c>
      <c r="I21" s="6">
        <v>10</v>
      </c>
      <c r="J21" s="6">
        <v>5.0999999999999996</v>
      </c>
      <c r="K21" s="6">
        <f t="shared" si="2"/>
        <v>33.1</v>
      </c>
      <c r="L21" s="16"/>
      <c r="M21" s="16"/>
      <c r="N21" s="16"/>
      <c r="O21" s="16">
        <v>6</v>
      </c>
      <c r="P21" s="16">
        <v>5</v>
      </c>
      <c r="Q21" s="16">
        <v>7</v>
      </c>
      <c r="R21" s="16">
        <v>6</v>
      </c>
      <c r="S21" s="16">
        <v>4</v>
      </c>
      <c r="T21" s="35">
        <f>(6+5+7+6)/4</f>
        <v>6</v>
      </c>
      <c r="U21" s="33">
        <f t="shared" si="3"/>
        <v>39.1</v>
      </c>
      <c r="V21" s="20">
        <v>0</v>
      </c>
      <c r="W21" s="21"/>
    </row>
    <row r="22" spans="1:61" s="28" customFormat="1" ht="39" customHeight="1" x14ac:dyDescent="0.25">
      <c r="A22" s="18">
        <v>19</v>
      </c>
      <c r="B22" s="4" t="s">
        <v>21</v>
      </c>
      <c r="C22" s="8" t="s">
        <v>50</v>
      </c>
      <c r="D22" s="5">
        <v>9</v>
      </c>
      <c r="E22" s="5">
        <v>2</v>
      </c>
      <c r="F22" s="5">
        <v>25</v>
      </c>
      <c r="G22" s="9">
        <f t="shared" si="0"/>
        <v>12</v>
      </c>
      <c r="H22" s="6">
        <f t="shared" si="1"/>
        <v>18</v>
      </c>
      <c r="I22" s="6">
        <v>10</v>
      </c>
      <c r="J22" s="6">
        <v>4.5</v>
      </c>
      <c r="K22" s="6">
        <f t="shared" si="2"/>
        <v>32.5</v>
      </c>
      <c r="L22" s="16"/>
      <c r="M22" s="16"/>
      <c r="N22" s="16"/>
      <c r="O22" s="16"/>
      <c r="P22" s="16"/>
      <c r="Q22" s="16"/>
      <c r="R22" s="16"/>
      <c r="S22" s="16"/>
      <c r="T22" s="19">
        <v>0</v>
      </c>
      <c r="U22" s="33">
        <f t="shared" si="3"/>
        <v>32.5</v>
      </c>
      <c r="V22" s="20">
        <v>0</v>
      </c>
      <c r="W22" s="21"/>
    </row>
    <row r="23" spans="1:61" s="28" customFormat="1" ht="39" customHeight="1" x14ac:dyDescent="0.25">
      <c r="A23" s="18">
        <v>20</v>
      </c>
      <c r="B23" s="4" t="s">
        <v>21</v>
      </c>
      <c r="C23" s="8" t="s">
        <v>50</v>
      </c>
      <c r="D23" s="5">
        <v>9</v>
      </c>
      <c r="E23" s="5">
        <v>2</v>
      </c>
      <c r="F23" s="5">
        <v>25</v>
      </c>
      <c r="G23" s="9">
        <f t="shared" si="0"/>
        <v>12</v>
      </c>
      <c r="H23" s="6">
        <f t="shared" si="1"/>
        <v>18</v>
      </c>
      <c r="I23" s="6">
        <v>10</v>
      </c>
      <c r="J23" s="6">
        <v>4.3</v>
      </c>
      <c r="K23" s="6">
        <f t="shared" si="2"/>
        <v>32.299999999999997</v>
      </c>
      <c r="L23" s="16"/>
      <c r="M23" s="16"/>
      <c r="N23" s="16"/>
      <c r="O23" s="16"/>
      <c r="P23" s="16"/>
      <c r="Q23" s="16"/>
      <c r="R23" s="16"/>
      <c r="S23" s="16"/>
      <c r="T23" s="19">
        <v>0</v>
      </c>
      <c r="U23" s="33">
        <f t="shared" si="3"/>
        <v>32.299999999999997</v>
      </c>
      <c r="V23" s="20">
        <v>0</v>
      </c>
      <c r="W23" s="21"/>
    </row>
    <row r="24" spans="1:61" s="28" customFormat="1" ht="39" customHeight="1" x14ac:dyDescent="0.25">
      <c r="A24" s="18">
        <v>21</v>
      </c>
      <c r="B24" s="4" t="s">
        <v>21</v>
      </c>
      <c r="C24" s="8" t="s">
        <v>50</v>
      </c>
      <c r="D24" s="5">
        <v>9</v>
      </c>
      <c r="E24" s="5">
        <v>2</v>
      </c>
      <c r="F24" s="5">
        <v>25</v>
      </c>
      <c r="G24" s="9">
        <f t="shared" si="0"/>
        <v>12</v>
      </c>
      <c r="H24" s="6">
        <f t="shared" si="1"/>
        <v>18</v>
      </c>
      <c r="I24" s="6">
        <v>10</v>
      </c>
      <c r="J24" s="6">
        <v>3.4</v>
      </c>
      <c r="K24" s="6">
        <f t="shared" si="2"/>
        <v>31.4</v>
      </c>
      <c r="L24" s="16"/>
      <c r="M24" s="16"/>
      <c r="N24" s="16"/>
      <c r="O24" s="16"/>
      <c r="P24" s="16"/>
      <c r="Q24" s="16"/>
      <c r="R24" s="16"/>
      <c r="S24" s="16"/>
      <c r="T24" s="19">
        <v>0</v>
      </c>
      <c r="U24" s="33">
        <f t="shared" si="3"/>
        <v>31.4</v>
      </c>
      <c r="V24" s="20">
        <v>0</v>
      </c>
      <c r="W24" s="21"/>
    </row>
    <row r="25" spans="1:61" s="28" customFormat="1" ht="39" customHeight="1" x14ac:dyDescent="0.25">
      <c r="A25" s="18">
        <v>22</v>
      </c>
      <c r="B25" s="4" t="s">
        <v>21</v>
      </c>
      <c r="C25" s="8" t="s">
        <v>50</v>
      </c>
      <c r="D25" s="5">
        <v>9</v>
      </c>
      <c r="E25" s="5">
        <v>2</v>
      </c>
      <c r="F25" s="5">
        <v>25</v>
      </c>
      <c r="G25" s="9">
        <f t="shared" si="0"/>
        <v>12</v>
      </c>
      <c r="H25" s="6">
        <f t="shared" si="1"/>
        <v>18</v>
      </c>
      <c r="I25" s="6">
        <v>10</v>
      </c>
      <c r="J25" s="6">
        <v>2.4</v>
      </c>
      <c r="K25" s="6">
        <f t="shared" si="2"/>
        <v>30.4</v>
      </c>
      <c r="L25" s="16"/>
      <c r="M25" s="16"/>
      <c r="N25" s="16"/>
      <c r="O25" s="16"/>
      <c r="P25" s="16"/>
      <c r="Q25" s="16"/>
      <c r="R25" s="16"/>
      <c r="S25" s="16"/>
      <c r="T25" s="19">
        <v>0</v>
      </c>
      <c r="U25" s="33">
        <f t="shared" si="3"/>
        <v>30.4</v>
      </c>
      <c r="V25" s="20">
        <v>0</v>
      </c>
      <c r="W25" s="21"/>
    </row>
    <row r="26" spans="1:61" s="28" customFormat="1" ht="39" customHeight="1" x14ac:dyDescent="0.25">
      <c r="A26" s="18">
        <v>23</v>
      </c>
      <c r="B26" s="4" t="s">
        <v>21</v>
      </c>
      <c r="C26" s="8" t="s">
        <v>50</v>
      </c>
      <c r="D26" s="5">
        <v>9</v>
      </c>
      <c r="E26" s="5">
        <v>2</v>
      </c>
      <c r="F26" s="5">
        <v>25</v>
      </c>
      <c r="G26" s="9">
        <f t="shared" si="0"/>
        <v>12</v>
      </c>
      <c r="H26" s="6">
        <f t="shared" si="1"/>
        <v>18</v>
      </c>
      <c r="I26" s="6">
        <v>10</v>
      </c>
      <c r="J26" s="6">
        <v>2.1</v>
      </c>
      <c r="K26" s="6">
        <f t="shared" si="2"/>
        <v>30.1</v>
      </c>
      <c r="L26" s="16"/>
      <c r="M26" s="16"/>
      <c r="N26" s="16"/>
      <c r="O26" s="16"/>
      <c r="P26" s="16"/>
      <c r="Q26" s="16"/>
      <c r="R26" s="16"/>
      <c r="S26" s="16"/>
      <c r="T26" s="19">
        <v>0</v>
      </c>
      <c r="U26" s="33">
        <f t="shared" si="3"/>
        <v>30.1</v>
      </c>
      <c r="V26" s="20">
        <v>0</v>
      </c>
      <c r="W26" s="21"/>
    </row>
    <row r="27" spans="1:61" s="28" customFormat="1" ht="39" customHeight="1" x14ac:dyDescent="0.25">
      <c r="A27" s="18">
        <v>24</v>
      </c>
      <c r="B27" s="4" t="s">
        <v>23</v>
      </c>
      <c r="C27" s="8" t="s">
        <v>50</v>
      </c>
      <c r="D27" s="5">
        <v>16</v>
      </c>
      <c r="E27" s="5">
        <v>20</v>
      </c>
      <c r="F27" s="5">
        <v>12</v>
      </c>
      <c r="G27" s="9">
        <f t="shared" si="0"/>
        <v>16</v>
      </c>
      <c r="H27" s="6">
        <f t="shared" si="1"/>
        <v>10</v>
      </c>
      <c r="I27" s="6">
        <v>10</v>
      </c>
      <c r="J27" s="6">
        <v>10</v>
      </c>
      <c r="K27" s="6">
        <f t="shared" si="2"/>
        <v>30</v>
      </c>
      <c r="L27" s="16"/>
      <c r="M27" s="16"/>
      <c r="N27" s="16"/>
      <c r="O27" s="16"/>
      <c r="P27" s="16"/>
      <c r="Q27" s="16"/>
      <c r="R27" s="16"/>
      <c r="S27" s="16"/>
      <c r="T27" s="19">
        <v>0</v>
      </c>
      <c r="U27" s="33">
        <f t="shared" si="3"/>
        <v>30</v>
      </c>
      <c r="V27" s="20">
        <v>0</v>
      </c>
      <c r="W27" s="21"/>
    </row>
    <row r="28" spans="1:61" s="28" customFormat="1" ht="39" customHeight="1" x14ac:dyDescent="0.25">
      <c r="A28" s="18">
        <v>25</v>
      </c>
      <c r="B28" s="4" t="s">
        <v>14</v>
      </c>
      <c r="C28" s="8" t="s">
        <v>50</v>
      </c>
      <c r="D28" s="5">
        <v>11</v>
      </c>
      <c r="E28" s="5">
        <v>7</v>
      </c>
      <c r="F28" s="5">
        <v>21</v>
      </c>
      <c r="G28" s="9">
        <f t="shared" si="0"/>
        <v>13</v>
      </c>
      <c r="H28" s="6">
        <f t="shared" si="1"/>
        <v>16</v>
      </c>
      <c r="I28" s="6">
        <v>10</v>
      </c>
      <c r="J28" s="6">
        <v>3.3</v>
      </c>
      <c r="K28" s="6">
        <f t="shared" si="2"/>
        <v>29.3</v>
      </c>
      <c r="L28" s="16"/>
      <c r="M28" s="16"/>
      <c r="N28" s="16"/>
      <c r="O28" s="16"/>
      <c r="P28" s="16"/>
      <c r="Q28" s="16"/>
      <c r="R28" s="16"/>
      <c r="S28" s="16"/>
      <c r="T28" s="19">
        <v>0</v>
      </c>
      <c r="U28" s="33">
        <f t="shared" si="3"/>
        <v>29.3</v>
      </c>
      <c r="V28" s="20">
        <v>0</v>
      </c>
      <c r="W28" s="21"/>
    </row>
    <row r="29" spans="1:61" s="28" customFormat="1" ht="39" customHeight="1" x14ac:dyDescent="0.25">
      <c r="A29" s="18">
        <v>26</v>
      </c>
      <c r="B29" s="4" t="s">
        <v>14</v>
      </c>
      <c r="C29" s="8" t="s">
        <v>50</v>
      </c>
      <c r="D29" s="5">
        <v>11</v>
      </c>
      <c r="E29" s="5">
        <v>7</v>
      </c>
      <c r="F29" s="5">
        <v>21</v>
      </c>
      <c r="G29" s="9">
        <f t="shared" si="0"/>
        <v>13</v>
      </c>
      <c r="H29" s="6">
        <f t="shared" si="1"/>
        <v>16</v>
      </c>
      <c r="I29" s="6">
        <v>10</v>
      </c>
      <c r="J29" s="6">
        <v>2.4</v>
      </c>
      <c r="K29" s="6">
        <f t="shared" si="2"/>
        <v>28.4</v>
      </c>
      <c r="L29" s="16"/>
      <c r="M29" s="16"/>
      <c r="N29" s="16"/>
      <c r="O29" s="16"/>
      <c r="P29" s="16"/>
      <c r="Q29" s="16"/>
      <c r="R29" s="16"/>
      <c r="S29" s="16"/>
      <c r="T29" s="19">
        <v>0</v>
      </c>
      <c r="U29" s="33">
        <f t="shared" si="3"/>
        <v>28.4</v>
      </c>
      <c r="V29" s="20">
        <v>0</v>
      </c>
      <c r="W29" s="21"/>
    </row>
    <row r="30" spans="1:61" s="28" customFormat="1" ht="39" customHeight="1" x14ac:dyDescent="0.25">
      <c r="A30" s="18">
        <v>27</v>
      </c>
      <c r="B30" s="4" t="str">
        <f>'[1]II pakopa'!$E$10</f>
        <v>University College London</v>
      </c>
      <c r="C30" s="8" t="s">
        <v>50</v>
      </c>
      <c r="D30" s="5">
        <v>22</v>
      </c>
      <c r="E30" s="5">
        <v>9</v>
      </c>
      <c r="F30" s="5">
        <v>16</v>
      </c>
      <c r="G30" s="9">
        <f t="shared" si="0"/>
        <v>16</v>
      </c>
      <c r="H30" s="6">
        <f t="shared" si="1"/>
        <v>10</v>
      </c>
      <c r="I30" s="6">
        <v>10</v>
      </c>
      <c r="J30" s="6">
        <v>7.4</v>
      </c>
      <c r="K30" s="6">
        <f t="shared" si="2"/>
        <v>27.4</v>
      </c>
      <c r="L30" s="16"/>
      <c r="M30" s="16"/>
      <c r="N30" s="16"/>
      <c r="O30" s="16"/>
      <c r="P30" s="16"/>
      <c r="Q30" s="16"/>
      <c r="R30" s="16"/>
      <c r="S30" s="16"/>
      <c r="T30" s="19">
        <v>0</v>
      </c>
      <c r="U30" s="33">
        <f t="shared" si="3"/>
        <v>27.4</v>
      </c>
      <c r="V30" s="20">
        <v>0</v>
      </c>
      <c r="W30" s="21"/>
    </row>
    <row r="31" spans="1:61" s="28" customFormat="1" ht="39" customHeight="1" x14ac:dyDescent="0.25">
      <c r="A31" s="18">
        <v>28</v>
      </c>
      <c r="B31" s="4" t="s">
        <v>14</v>
      </c>
      <c r="C31" s="8" t="s">
        <v>50</v>
      </c>
      <c r="D31" s="5">
        <v>11</v>
      </c>
      <c r="E31" s="5">
        <v>7</v>
      </c>
      <c r="F31" s="5">
        <v>21</v>
      </c>
      <c r="G31" s="9">
        <f t="shared" si="0"/>
        <v>13</v>
      </c>
      <c r="H31" s="6">
        <f t="shared" si="1"/>
        <v>16</v>
      </c>
      <c r="I31" s="6">
        <v>10</v>
      </c>
      <c r="J31" s="6">
        <v>1.1000000000000001</v>
      </c>
      <c r="K31" s="6">
        <f t="shared" si="2"/>
        <v>27.1</v>
      </c>
      <c r="L31" s="16"/>
      <c r="M31" s="16"/>
      <c r="N31" s="16"/>
      <c r="O31" s="16"/>
      <c r="P31" s="16"/>
      <c r="Q31" s="16"/>
      <c r="R31" s="16"/>
      <c r="S31" s="16"/>
      <c r="T31" s="19">
        <v>0</v>
      </c>
      <c r="U31" s="33">
        <f t="shared" si="3"/>
        <v>27.1</v>
      </c>
      <c r="V31" s="20">
        <v>0</v>
      </c>
      <c r="W31" s="21"/>
    </row>
    <row r="32" spans="1:61" s="28" customFormat="1" ht="39" customHeight="1" x14ac:dyDescent="0.25">
      <c r="A32" s="18">
        <v>29</v>
      </c>
      <c r="B32" s="4" t="str">
        <f>'[1]II pakopa'!$E$10</f>
        <v>University College London</v>
      </c>
      <c r="C32" s="8" t="s">
        <v>50</v>
      </c>
      <c r="D32" s="5">
        <v>22</v>
      </c>
      <c r="E32" s="5">
        <v>9</v>
      </c>
      <c r="F32" s="5">
        <v>16</v>
      </c>
      <c r="G32" s="9">
        <f t="shared" si="0"/>
        <v>16</v>
      </c>
      <c r="H32" s="6">
        <f t="shared" si="1"/>
        <v>10</v>
      </c>
      <c r="I32" s="6">
        <v>10</v>
      </c>
      <c r="J32" s="6">
        <v>5.2</v>
      </c>
      <c r="K32" s="6">
        <f t="shared" si="2"/>
        <v>25.2</v>
      </c>
      <c r="L32" s="16"/>
      <c r="M32" s="16"/>
      <c r="N32" s="16"/>
      <c r="O32" s="16"/>
      <c r="P32" s="16"/>
      <c r="Q32" s="16"/>
      <c r="R32" s="16"/>
      <c r="S32" s="16"/>
      <c r="T32" s="19">
        <v>0</v>
      </c>
      <c r="U32" s="33">
        <f t="shared" si="3"/>
        <v>25.2</v>
      </c>
      <c r="V32" s="20">
        <v>0</v>
      </c>
      <c r="W32" s="21"/>
    </row>
    <row r="33" spans="1:23" s="28" customFormat="1" ht="39" customHeight="1" x14ac:dyDescent="0.25">
      <c r="A33" s="18">
        <v>30</v>
      </c>
      <c r="B33" s="4" t="str">
        <f>'[1]II pakopa'!$E$10</f>
        <v>University College London</v>
      </c>
      <c r="C33" s="8" t="s">
        <v>50</v>
      </c>
      <c r="D33" s="5">
        <v>22</v>
      </c>
      <c r="E33" s="5">
        <v>9</v>
      </c>
      <c r="F33" s="5">
        <v>16</v>
      </c>
      <c r="G33" s="9">
        <f t="shared" si="0"/>
        <v>16</v>
      </c>
      <c r="H33" s="6">
        <f t="shared" si="1"/>
        <v>10</v>
      </c>
      <c r="I33" s="6">
        <v>10</v>
      </c>
      <c r="J33" s="6">
        <v>4.5999999999999996</v>
      </c>
      <c r="K33" s="6">
        <f t="shared" si="2"/>
        <v>24.6</v>
      </c>
      <c r="L33" s="16"/>
      <c r="M33" s="16"/>
      <c r="N33" s="16"/>
      <c r="O33" s="16"/>
      <c r="P33" s="16"/>
      <c r="Q33" s="16"/>
      <c r="R33" s="16"/>
      <c r="S33" s="16"/>
      <c r="T33" s="19">
        <v>0</v>
      </c>
      <c r="U33" s="33">
        <f t="shared" si="3"/>
        <v>24.6</v>
      </c>
      <c r="V33" s="20">
        <v>0</v>
      </c>
      <c r="W33" s="21"/>
    </row>
    <row r="34" spans="1:23" s="28" customFormat="1" ht="39" customHeight="1" x14ac:dyDescent="0.25">
      <c r="A34" s="18">
        <v>31</v>
      </c>
      <c r="B34" s="4" t="str">
        <f>'[1]II pakopa'!$E$10</f>
        <v>University College London</v>
      </c>
      <c r="C34" s="8" t="s">
        <v>50</v>
      </c>
      <c r="D34" s="5">
        <v>22</v>
      </c>
      <c r="E34" s="5">
        <v>9</v>
      </c>
      <c r="F34" s="5">
        <v>16</v>
      </c>
      <c r="G34" s="9">
        <f t="shared" si="0"/>
        <v>16</v>
      </c>
      <c r="H34" s="6">
        <f t="shared" si="1"/>
        <v>10</v>
      </c>
      <c r="I34" s="6">
        <v>10</v>
      </c>
      <c r="J34" s="6">
        <v>4.3</v>
      </c>
      <c r="K34" s="6">
        <f t="shared" si="2"/>
        <v>24.3</v>
      </c>
      <c r="L34" s="16"/>
      <c r="M34" s="16"/>
      <c r="N34" s="16"/>
      <c r="O34" s="16"/>
      <c r="P34" s="16"/>
      <c r="Q34" s="16"/>
      <c r="R34" s="16"/>
      <c r="S34" s="16"/>
      <c r="T34" s="19">
        <v>0</v>
      </c>
      <c r="U34" s="33">
        <f t="shared" si="3"/>
        <v>24.3</v>
      </c>
      <c r="V34" s="20">
        <v>0</v>
      </c>
      <c r="W34" s="21"/>
    </row>
    <row r="35" spans="1:23" s="28" customFormat="1" ht="39" customHeight="1" x14ac:dyDescent="0.25">
      <c r="A35" s="18">
        <v>32</v>
      </c>
      <c r="B35" s="4" t="s">
        <v>28</v>
      </c>
      <c r="C35" s="8" t="s">
        <v>50</v>
      </c>
      <c r="D35" s="5">
        <v>18</v>
      </c>
      <c r="E35" s="5">
        <v>34</v>
      </c>
      <c r="F35" s="5">
        <v>8</v>
      </c>
      <c r="G35" s="9">
        <f t="shared" si="0"/>
        <v>20</v>
      </c>
      <c r="H35" s="6">
        <f t="shared" si="1"/>
        <v>2</v>
      </c>
      <c r="I35" s="6">
        <v>10</v>
      </c>
      <c r="J35" s="6">
        <v>11</v>
      </c>
      <c r="K35" s="6">
        <f t="shared" si="2"/>
        <v>23</v>
      </c>
      <c r="L35" s="16"/>
      <c r="M35" s="16"/>
      <c r="N35" s="16"/>
      <c r="O35" s="16"/>
      <c r="P35" s="16"/>
      <c r="Q35" s="16"/>
      <c r="R35" s="16"/>
      <c r="S35" s="16"/>
      <c r="T35" s="19">
        <v>0</v>
      </c>
      <c r="U35" s="33">
        <f t="shared" si="3"/>
        <v>23</v>
      </c>
      <c r="V35" s="20">
        <v>0</v>
      </c>
      <c r="W35" s="21"/>
    </row>
  </sheetData>
  <autoFilter ref="A3:V40" xr:uid="{71955299-45AF-42C7-96D8-2C26B8FD61FF}">
    <sortState xmlns:xlrd2="http://schemas.microsoft.com/office/spreadsheetml/2017/richdata2" ref="A5:V40">
      <sortCondition descending="1" ref="U3:U40"/>
    </sortState>
  </autoFilter>
  <mergeCells count="17">
    <mergeCell ref="A1:V1"/>
    <mergeCell ref="V2:V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R2"/>
    <mergeCell ref="S2:S3"/>
    <mergeCell ref="T2:T3"/>
    <mergeCell ref="U2:U3"/>
  </mergeCells>
  <pageMargins left="0.39370078740157483" right="0.39370078740157483" top="1.1811023622047245" bottom="0.39370078740157483" header="0" footer="0"/>
  <pageSetup paperSize="8" scale="3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6C113-1B2E-4476-B5A2-357CF2F1A1BE}">
  <sheetPr>
    <pageSetUpPr fitToPage="1"/>
  </sheetPr>
  <dimension ref="A1:AT26"/>
  <sheetViews>
    <sheetView topLeftCell="A4" zoomScale="85" zoomScaleNormal="85" workbookViewId="0">
      <selection activeCell="A4" sqref="A4:XFD18"/>
    </sheetView>
  </sheetViews>
  <sheetFormatPr defaultRowHeight="15" x14ac:dyDescent="0.25"/>
  <cols>
    <col min="1" max="1" width="6.42578125" style="21" customWidth="1"/>
    <col min="2" max="2" width="21" style="22" customWidth="1"/>
    <col min="3" max="3" width="12.140625" style="21" customWidth="1"/>
    <col min="4" max="5" width="10.28515625" style="21" customWidth="1"/>
    <col min="6" max="6" width="16.5703125" style="21" customWidth="1"/>
    <col min="7" max="14" width="9.7109375" style="21" customWidth="1"/>
    <col min="15" max="16" width="9.140625" style="21" customWidth="1"/>
    <col min="17" max="17" width="10.85546875" style="21" customWidth="1"/>
    <col min="18" max="18" width="9.140625" style="3"/>
  </cols>
  <sheetData>
    <row r="1" spans="1:46" s="1" customFormat="1" ht="36.75" customHeight="1" x14ac:dyDescent="0.25">
      <c r="A1" s="56" t="s">
        <v>11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7"/>
    </row>
    <row r="2" spans="1:46" s="27" customFormat="1" ht="36.75" customHeight="1" x14ac:dyDescent="0.25">
      <c r="A2" s="57" t="s">
        <v>10</v>
      </c>
      <c r="B2" s="36" t="s">
        <v>0</v>
      </c>
      <c r="C2" s="36" t="s">
        <v>2</v>
      </c>
      <c r="D2" s="36" t="s">
        <v>24</v>
      </c>
      <c r="E2" s="40" t="s">
        <v>25</v>
      </c>
      <c r="F2" s="36" t="s">
        <v>37</v>
      </c>
      <c r="G2" s="42" t="s">
        <v>42</v>
      </c>
      <c r="H2" s="43"/>
      <c r="I2" s="43"/>
      <c r="J2" s="43"/>
      <c r="K2" s="43"/>
      <c r="L2" s="43"/>
      <c r="M2" s="44"/>
      <c r="N2" s="40" t="s">
        <v>35</v>
      </c>
      <c r="O2" s="36" t="s">
        <v>34</v>
      </c>
      <c r="P2" s="36" t="s">
        <v>26</v>
      </c>
      <c r="Q2" s="36" t="s">
        <v>9</v>
      </c>
      <c r="R2" s="26"/>
    </row>
    <row r="3" spans="1:46" s="24" customFormat="1" ht="63.75" customHeight="1" x14ac:dyDescent="0.25">
      <c r="A3" s="57"/>
      <c r="B3" s="36"/>
      <c r="C3" s="36"/>
      <c r="D3" s="36"/>
      <c r="E3" s="41"/>
      <c r="F3" s="36"/>
      <c r="G3" s="25" t="s">
        <v>43</v>
      </c>
      <c r="H3" s="25" t="s">
        <v>44</v>
      </c>
      <c r="I3" s="25" t="s">
        <v>45</v>
      </c>
      <c r="J3" s="25" t="s">
        <v>46</v>
      </c>
      <c r="K3" s="25" t="s">
        <v>47</v>
      </c>
      <c r="L3" s="25" t="s">
        <v>48</v>
      </c>
      <c r="M3" s="25" t="s">
        <v>49</v>
      </c>
      <c r="N3" s="41"/>
      <c r="O3" s="36"/>
      <c r="P3" s="36"/>
      <c r="Q3" s="36"/>
      <c r="R3" s="26"/>
    </row>
    <row r="4" spans="1:46" s="28" customFormat="1" ht="39.75" customHeight="1" x14ac:dyDescent="0.25">
      <c r="A4" s="18">
        <v>1</v>
      </c>
      <c r="B4" s="16" t="s">
        <v>33</v>
      </c>
      <c r="C4" s="2" t="s">
        <v>50</v>
      </c>
      <c r="D4" s="2">
        <v>10</v>
      </c>
      <c r="E4" s="2">
        <v>30</v>
      </c>
      <c r="F4" s="2">
        <f t="shared" ref="F4:F18" si="0">SUM(D4:E4)</f>
        <v>40</v>
      </c>
      <c r="G4" s="16">
        <v>10</v>
      </c>
      <c r="H4" s="16">
        <v>8</v>
      </c>
      <c r="I4" s="16">
        <v>10</v>
      </c>
      <c r="J4" s="16"/>
      <c r="K4" s="16"/>
      <c r="L4" s="16"/>
      <c r="M4" s="16"/>
      <c r="N4" s="16">
        <v>3</v>
      </c>
      <c r="O4" s="19">
        <f>(10+8+10)/3</f>
        <v>9.3333333333333339</v>
      </c>
      <c r="P4" s="19">
        <f t="shared" ref="P4:P13" si="1">F4+O4</f>
        <v>49.333333333333336</v>
      </c>
      <c r="Q4" s="20">
        <v>36627.682822217459</v>
      </c>
      <c r="R4" s="21"/>
    </row>
    <row r="5" spans="1:46" s="28" customFormat="1" ht="39.75" customHeight="1" x14ac:dyDescent="0.25">
      <c r="A5" s="18">
        <v>2</v>
      </c>
      <c r="B5" s="16" t="s">
        <v>13</v>
      </c>
      <c r="C5" s="2" t="s">
        <v>41</v>
      </c>
      <c r="D5" s="2">
        <v>10</v>
      </c>
      <c r="E5" s="2">
        <v>28.4</v>
      </c>
      <c r="F5" s="2">
        <f t="shared" si="0"/>
        <v>38.4</v>
      </c>
      <c r="G5" s="16">
        <v>10</v>
      </c>
      <c r="H5" s="16">
        <v>10</v>
      </c>
      <c r="I5" s="16">
        <v>10</v>
      </c>
      <c r="J5" s="16"/>
      <c r="K5" s="16"/>
      <c r="L5" s="16"/>
      <c r="M5" s="16"/>
      <c r="N5" s="16">
        <v>3</v>
      </c>
      <c r="O5" s="19">
        <f>(10+10+10)/3</f>
        <v>10</v>
      </c>
      <c r="P5" s="19">
        <f t="shared" si="1"/>
        <v>48.4</v>
      </c>
      <c r="Q5" s="20">
        <v>150121.82999999999</v>
      </c>
      <c r="R5" s="21"/>
    </row>
    <row r="6" spans="1:46" s="28" customFormat="1" ht="39.75" customHeight="1" x14ac:dyDescent="0.25">
      <c r="A6" s="18">
        <v>3</v>
      </c>
      <c r="B6" s="16" t="s">
        <v>13</v>
      </c>
      <c r="C6" s="2" t="s">
        <v>41</v>
      </c>
      <c r="D6" s="2">
        <v>10</v>
      </c>
      <c r="E6" s="2">
        <v>24.4</v>
      </c>
      <c r="F6" s="2">
        <f t="shared" si="0"/>
        <v>34.4</v>
      </c>
      <c r="G6" s="16">
        <v>10</v>
      </c>
      <c r="H6" s="16">
        <v>10</v>
      </c>
      <c r="I6" s="16">
        <v>10</v>
      </c>
      <c r="J6" s="16"/>
      <c r="K6" s="16"/>
      <c r="L6" s="16"/>
      <c r="M6" s="16"/>
      <c r="N6" s="16">
        <v>3</v>
      </c>
      <c r="O6" s="19">
        <f>(10+10+10)/3</f>
        <v>10</v>
      </c>
      <c r="P6" s="19">
        <f t="shared" si="1"/>
        <v>44.4</v>
      </c>
      <c r="Q6" s="20">
        <v>196738.12</v>
      </c>
      <c r="R6" s="21"/>
    </row>
    <row r="7" spans="1:46" s="28" customFormat="1" ht="39.75" customHeight="1" x14ac:dyDescent="0.25">
      <c r="A7" s="18">
        <v>4</v>
      </c>
      <c r="B7" s="16" t="s">
        <v>13</v>
      </c>
      <c r="C7" s="2" t="s">
        <v>50</v>
      </c>
      <c r="D7" s="2">
        <v>10</v>
      </c>
      <c r="E7" s="2">
        <v>24.2</v>
      </c>
      <c r="F7" s="2">
        <f t="shared" si="0"/>
        <v>34.200000000000003</v>
      </c>
      <c r="G7" s="16">
        <v>10</v>
      </c>
      <c r="H7" s="16">
        <v>10</v>
      </c>
      <c r="I7" s="16">
        <v>10</v>
      </c>
      <c r="J7" s="16"/>
      <c r="K7" s="16"/>
      <c r="L7" s="16"/>
      <c r="M7" s="16"/>
      <c r="N7" s="16">
        <v>3</v>
      </c>
      <c r="O7" s="19">
        <f>(10+10+10)/3</f>
        <v>10</v>
      </c>
      <c r="P7" s="19">
        <f t="shared" si="1"/>
        <v>44.2</v>
      </c>
      <c r="Q7" s="20">
        <v>18981</v>
      </c>
      <c r="R7" s="21"/>
    </row>
    <row r="8" spans="1:46" s="28" customFormat="1" ht="39.75" customHeight="1" x14ac:dyDescent="0.25">
      <c r="A8" s="18">
        <v>5</v>
      </c>
      <c r="B8" s="16" t="s">
        <v>18</v>
      </c>
      <c r="C8" s="2" t="s">
        <v>50</v>
      </c>
      <c r="D8" s="2">
        <v>10</v>
      </c>
      <c r="E8" s="2">
        <v>23.3</v>
      </c>
      <c r="F8" s="2">
        <f t="shared" si="0"/>
        <v>33.299999999999997</v>
      </c>
      <c r="G8" s="16">
        <v>9</v>
      </c>
      <c r="H8" s="16">
        <v>9</v>
      </c>
      <c r="I8" s="16">
        <v>10</v>
      </c>
      <c r="J8" s="16"/>
      <c r="K8" s="16"/>
      <c r="L8" s="16"/>
      <c r="M8" s="16"/>
      <c r="N8" s="16">
        <v>3</v>
      </c>
      <c r="O8" s="19">
        <f>(9+9+10)/3</f>
        <v>9.3333333333333339</v>
      </c>
      <c r="P8" s="19">
        <f t="shared" si="1"/>
        <v>42.633333333333333</v>
      </c>
      <c r="Q8" s="20">
        <v>35232</v>
      </c>
      <c r="R8" s="21"/>
    </row>
    <row r="9" spans="1:46" s="28" customFormat="1" ht="39.75" customHeight="1" x14ac:dyDescent="0.25">
      <c r="A9" s="18">
        <v>6</v>
      </c>
      <c r="B9" s="16" t="s">
        <v>13</v>
      </c>
      <c r="C9" s="2" t="s">
        <v>50</v>
      </c>
      <c r="D9" s="2">
        <v>10</v>
      </c>
      <c r="E9" s="2">
        <v>23.1</v>
      </c>
      <c r="F9" s="2">
        <f t="shared" si="0"/>
        <v>33.1</v>
      </c>
      <c r="G9" s="16"/>
      <c r="H9" s="16"/>
      <c r="I9" s="16"/>
      <c r="J9" s="16">
        <v>10</v>
      </c>
      <c r="K9" s="16">
        <v>10</v>
      </c>
      <c r="L9" s="16">
        <v>8</v>
      </c>
      <c r="M9" s="16">
        <v>9</v>
      </c>
      <c r="N9" s="16">
        <v>4</v>
      </c>
      <c r="O9" s="19">
        <f>(10+10+8+9)/4</f>
        <v>9.25</v>
      </c>
      <c r="P9" s="19">
        <f t="shared" si="1"/>
        <v>42.35</v>
      </c>
      <c r="Q9" s="20">
        <v>33843.976945244955</v>
      </c>
      <c r="R9" s="21"/>
    </row>
    <row r="10" spans="1:46" s="31" customFormat="1" ht="39.75" customHeight="1" thickBot="1" x14ac:dyDescent="0.3">
      <c r="A10" s="18">
        <v>7</v>
      </c>
      <c r="B10" s="16" t="s">
        <v>20</v>
      </c>
      <c r="C10" s="2" t="s">
        <v>50</v>
      </c>
      <c r="D10" s="2">
        <v>10</v>
      </c>
      <c r="E10" s="2">
        <v>25.9</v>
      </c>
      <c r="F10" s="2">
        <f t="shared" si="0"/>
        <v>35.9</v>
      </c>
      <c r="G10" s="16"/>
      <c r="H10" s="16"/>
      <c r="I10" s="16"/>
      <c r="J10" s="16">
        <v>2</v>
      </c>
      <c r="K10" s="16">
        <v>3</v>
      </c>
      <c r="L10" s="16">
        <v>7</v>
      </c>
      <c r="M10" s="16">
        <v>6</v>
      </c>
      <c r="N10" s="16">
        <v>4</v>
      </c>
      <c r="O10" s="19">
        <f>(2+3+7+6)/4</f>
        <v>4.5</v>
      </c>
      <c r="P10" s="19">
        <f t="shared" si="1"/>
        <v>40.4</v>
      </c>
      <c r="Q10" s="20">
        <v>99694.080000000002</v>
      </c>
      <c r="R10" s="29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</row>
    <row r="11" spans="1:46" s="28" customFormat="1" ht="39.75" customHeight="1" x14ac:dyDescent="0.25">
      <c r="A11" s="18">
        <v>8</v>
      </c>
      <c r="B11" s="16" t="s">
        <v>17</v>
      </c>
      <c r="C11" s="2" t="s">
        <v>50</v>
      </c>
      <c r="D11" s="2">
        <v>10</v>
      </c>
      <c r="E11" s="2">
        <v>20.3</v>
      </c>
      <c r="F11" s="2">
        <f t="shared" si="0"/>
        <v>30.3</v>
      </c>
      <c r="G11" s="16"/>
      <c r="H11" s="16"/>
      <c r="I11" s="16"/>
      <c r="J11" s="16">
        <v>8</v>
      </c>
      <c r="K11" s="16">
        <v>6</v>
      </c>
      <c r="L11" s="16">
        <v>9</v>
      </c>
      <c r="M11" s="16">
        <v>8</v>
      </c>
      <c r="N11" s="16">
        <v>4</v>
      </c>
      <c r="O11" s="19">
        <f>(8+6+9+8)/4</f>
        <v>7.75</v>
      </c>
      <c r="P11" s="19">
        <f t="shared" si="1"/>
        <v>38.049999999999997</v>
      </c>
      <c r="Q11" s="20">
        <v>0</v>
      </c>
      <c r="R11" s="29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</row>
    <row r="12" spans="1:46" s="28" customFormat="1" ht="39.75" customHeight="1" x14ac:dyDescent="0.25">
      <c r="A12" s="18">
        <v>9</v>
      </c>
      <c r="B12" s="16" t="s">
        <v>20</v>
      </c>
      <c r="C12" s="2" t="s">
        <v>41</v>
      </c>
      <c r="D12" s="2">
        <v>10</v>
      </c>
      <c r="E12" s="2">
        <v>21</v>
      </c>
      <c r="F12" s="2">
        <f t="shared" si="0"/>
        <v>31</v>
      </c>
      <c r="G12" s="16"/>
      <c r="H12" s="16"/>
      <c r="I12" s="16"/>
      <c r="J12" s="16">
        <v>5</v>
      </c>
      <c r="K12" s="16">
        <v>7</v>
      </c>
      <c r="L12" s="16">
        <v>8</v>
      </c>
      <c r="M12" s="16">
        <v>4</v>
      </c>
      <c r="N12" s="16">
        <v>4</v>
      </c>
      <c r="O12" s="19">
        <f>(5+7+8+4)/4</f>
        <v>6</v>
      </c>
      <c r="P12" s="19">
        <f t="shared" si="1"/>
        <v>37</v>
      </c>
      <c r="Q12" s="20">
        <v>0</v>
      </c>
      <c r="R12" s="29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</row>
    <row r="13" spans="1:46" s="28" customFormat="1" ht="39.75" customHeight="1" x14ac:dyDescent="0.25">
      <c r="A13" s="18">
        <v>10</v>
      </c>
      <c r="B13" s="16" t="s">
        <v>13</v>
      </c>
      <c r="C13" s="2" t="s">
        <v>41</v>
      </c>
      <c r="D13" s="2">
        <v>10</v>
      </c>
      <c r="E13" s="2">
        <v>14.1</v>
      </c>
      <c r="F13" s="2">
        <f t="shared" si="0"/>
        <v>24.1</v>
      </c>
      <c r="G13" s="16"/>
      <c r="H13" s="16"/>
      <c r="I13" s="16"/>
      <c r="J13" s="16">
        <v>10</v>
      </c>
      <c r="K13" s="16">
        <v>8</v>
      </c>
      <c r="L13" s="16">
        <v>10</v>
      </c>
      <c r="M13" s="16">
        <v>6</v>
      </c>
      <c r="N13" s="16">
        <v>4</v>
      </c>
      <c r="O13" s="19">
        <f>(10+8+10+6)/4</f>
        <v>8.5</v>
      </c>
      <c r="P13" s="19">
        <f t="shared" si="1"/>
        <v>32.6</v>
      </c>
      <c r="Q13" s="20">
        <v>0</v>
      </c>
      <c r="R13" s="29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</row>
    <row r="14" spans="1:46" s="28" customFormat="1" ht="39.75" customHeight="1" x14ac:dyDescent="0.25">
      <c r="A14" s="18">
        <v>11</v>
      </c>
      <c r="B14" s="16" t="s">
        <v>16</v>
      </c>
      <c r="C14" s="2" t="s">
        <v>41</v>
      </c>
      <c r="D14" s="2">
        <v>10</v>
      </c>
      <c r="E14" s="2">
        <v>4.4000000000000004</v>
      </c>
      <c r="F14" s="2">
        <f t="shared" si="0"/>
        <v>14.4</v>
      </c>
      <c r="G14" s="16"/>
      <c r="H14" s="16"/>
      <c r="I14" s="16"/>
      <c r="J14" s="16"/>
      <c r="K14" s="16"/>
      <c r="L14" s="16"/>
      <c r="M14" s="16"/>
      <c r="N14" s="16"/>
      <c r="O14" s="19">
        <v>0</v>
      </c>
      <c r="P14" s="19">
        <f>F14</f>
        <v>14.4</v>
      </c>
      <c r="Q14" s="20">
        <v>0</v>
      </c>
      <c r="R14" s="29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</row>
    <row r="15" spans="1:46" s="28" customFormat="1" ht="39.75" customHeight="1" x14ac:dyDescent="0.25">
      <c r="A15" s="18">
        <v>12</v>
      </c>
      <c r="B15" s="16" t="s">
        <v>13</v>
      </c>
      <c r="C15" s="2" t="s">
        <v>50</v>
      </c>
      <c r="D15" s="2">
        <v>10</v>
      </c>
      <c r="E15" s="2">
        <v>2.5</v>
      </c>
      <c r="F15" s="2">
        <f t="shared" si="0"/>
        <v>12.5</v>
      </c>
      <c r="G15" s="16"/>
      <c r="H15" s="16"/>
      <c r="I15" s="16"/>
      <c r="J15" s="16"/>
      <c r="K15" s="16"/>
      <c r="L15" s="16"/>
      <c r="M15" s="16"/>
      <c r="N15" s="16"/>
      <c r="O15" s="19">
        <v>0</v>
      </c>
      <c r="P15" s="19">
        <f>F15</f>
        <v>12.5</v>
      </c>
      <c r="Q15" s="20">
        <v>0</v>
      </c>
      <c r="R15" s="21"/>
    </row>
    <row r="16" spans="1:46" s="28" customFormat="1" ht="39.75" customHeight="1" x14ac:dyDescent="0.25">
      <c r="A16" s="18">
        <v>13</v>
      </c>
      <c r="B16" s="16" t="s">
        <v>15</v>
      </c>
      <c r="C16" s="2" t="s">
        <v>41</v>
      </c>
      <c r="D16" s="2">
        <v>10</v>
      </c>
      <c r="E16" s="2">
        <v>0.6</v>
      </c>
      <c r="F16" s="2">
        <f t="shared" si="0"/>
        <v>10.6</v>
      </c>
      <c r="G16" s="16"/>
      <c r="H16" s="16"/>
      <c r="I16" s="16"/>
      <c r="J16" s="16"/>
      <c r="K16" s="16"/>
      <c r="L16" s="16"/>
      <c r="M16" s="16"/>
      <c r="N16" s="16"/>
      <c r="O16" s="19">
        <v>0</v>
      </c>
      <c r="P16" s="19">
        <f>F16</f>
        <v>10.6</v>
      </c>
      <c r="Q16" s="20">
        <v>0</v>
      </c>
      <c r="R16" s="21"/>
    </row>
    <row r="17" spans="1:18" s="28" customFormat="1" ht="39.75" customHeight="1" x14ac:dyDescent="0.25">
      <c r="A17" s="18">
        <v>14</v>
      </c>
      <c r="B17" s="16" t="s">
        <v>19</v>
      </c>
      <c r="C17" s="2" t="s">
        <v>41</v>
      </c>
      <c r="D17" s="2">
        <v>0</v>
      </c>
      <c r="E17" s="2">
        <v>5.0999999999999996</v>
      </c>
      <c r="F17" s="2">
        <f t="shared" si="0"/>
        <v>5.0999999999999996</v>
      </c>
      <c r="G17" s="16"/>
      <c r="H17" s="16"/>
      <c r="I17" s="16"/>
      <c r="J17" s="16"/>
      <c r="K17" s="16"/>
      <c r="L17" s="16"/>
      <c r="M17" s="16"/>
      <c r="N17" s="16"/>
      <c r="O17" s="19">
        <v>0</v>
      </c>
      <c r="P17" s="19">
        <f>F17</f>
        <v>5.0999999999999996</v>
      </c>
      <c r="Q17" s="20">
        <v>0</v>
      </c>
      <c r="R17" s="21"/>
    </row>
    <row r="18" spans="1:18" s="28" customFormat="1" ht="39.75" customHeight="1" x14ac:dyDescent="0.25">
      <c r="A18" s="18">
        <v>15</v>
      </c>
      <c r="B18" s="16" t="s">
        <v>16</v>
      </c>
      <c r="C18" s="2" t="s">
        <v>41</v>
      </c>
      <c r="D18" s="2">
        <v>0</v>
      </c>
      <c r="E18" s="2">
        <v>0</v>
      </c>
      <c r="F18" s="2">
        <f t="shared" si="0"/>
        <v>0</v>
      </c>
      <c r="G18" s="16"/>
      <c r="H18" s="16"/>
      <c r="I18" s="16"/>
      <c r="J18" s="16"/>
      <c r="K18" s="16"/>
      <c r="L18" s="16"/>
      <c r="M18" s="16"/>
      <c r="N18" s="16"/>
      <c r="O18" s="19">
        <v>0</v>
      </c>
      <c r="P18" s="19">
        <f>F18</f>
        <v>0</v>
      </c>
      <c r="Q18" s="20">
        <v>0</v>
      </c>
      <c r="R18" s="21"/>
    </row>
    <row r="19" spans="1:18" x14ac:dyDescent="0.25">
      <c r="B19" s="21"/>
    </row>
    <row r="22" spans="1:18" x14ac:dyDescent="0.25">
      <c r="B22" s="21"/>
    </row>
    <row r="23" spans="1:18" x14ac:dyDescent="0.25">
      <c r="B23" s="21"/>
    </row>
    <row r="24" spans="1:18" x14ac:dyDescent="0.25">
      <c r="B24" s="21"/>
    </row>
    <row r="25" spans="1:18" x14ac:dyDescent="0.25">
      <c r="B25" s="21"/>
    </row>
    <row r="26" spans="1:18" x14ac:dyDescent="0.25">
      <c r="B26" s="21"/>
    </row>
  </sheetData>
  <autoFilter ref="A3:Q18" xr:uid="{2976C113-1B2E-4476-B5A2-357CF2F1A1BE}">
    <sortState xmlns:xlrd2="http://schemas.microsoft.com/office/spreadsheetml/2017/richdata2" ref="A5:Q18">
      <sortCondition descending="1" ref="P3:P18"/>
    </sortState>
  </autoFilter>
  <mergeCells count="12">
    <mergeCell ref="A1:Q1"/>
    <mergeCell ref="A2:A3"/>
    <mergeCell ref="B2:B3"/>
    <mergeCell ref="C2:C3"/>
    <mergeCell ref="D2:D3"/>
    <mergeCell ref="E2:E3"/>
    <mergeCell ref="F2:F3"/>
    <mergeCell ref="O2:O3"/>
    <mergeCell ref="P2:P3"/>
    <mergeCell ref="Q2:Q3"/>
    <mergeCell ref="N2:N3"/>
    <mergeCell ref="G2:M2"/>
  </mergeCells>
  <phoneticPr fontId="6" type="noConversion"/>
  <pageMargins left="0.78740157480314965" right="0.78740157480314965" top="1.1811023622047245" bottom="0.39370078740157483" header="0" footer="0"/>
  <pageSetup paperSize="8" scale="3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6A085-5390-48D4-9E43-E6CC84962C33}">
  <sheetPr>
    <pageSetUpPr fitToPage="1"/>
  </sheetPr>
  <dimension ref="A1:V4"/>
  <sheetViews>
    <sheetView zoomScale="90" zoomScaleNormal="90" workbookViewId="0">
      <selection activeCell="B27" sqref="B27"/>
    </sheetView>
  </sheetViews>
  <sheetFormatPr defaultRowHeight="15" x14ac:dyDescent="0.25"/>
  <cols>
    <col min="2" max="2" width="23.85546875" customWidth="1"/>
    <col min="3" max="3" width="11.140625" customWidth="1"/>
    <col min="4" max="4" width="12.42578125" customWidth="1"/>
    <col min="5" max="5" width="10.28515625" customWidth="1"/>
    <col min="6" max="6" width="9.7109375" customWidth="1"/>
    <col min="7" max="7" width="10.140625" customWidth="1"/>
    <col min="8" max="10" width="10.28515625" customWidth="1"/>
    <col min="11" max="11" width="28" customWidth="1"/>
    <col min="12" max="12" width="7.42578125" customWidth="1"/>
    <col min="13" max="13" width="7.85546875" customWidth="1"/>
    <col min="14" max="14" width="8.42578125" customWidth="1"/>
    <col min="15" max="15" width="7.85546875" customWidth="1"/>
    <col min="16" max="16" width="9.85546875" customWidth="1"/>
    <col min="17" max="17" width="14" customWidth="1"/>
    <col min="18" max="18" width="10" customWidth="1"/>
    <col min="19" max="19" width="10.85546875" customWidth="1"/>
    <col min="20" max="20" width="12.140625" customWidth="1"/>
  </cols>
  <sheetData>
    <row r="1" spans="1:22" s="1" customFormat="1" ht="57" customHeight="1" x14ac:dyDescent="0.25">
      <c r="A1" s="60" t="s">
        <v>51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12"/>
      <c r="U1" s="12"/>
      <c r="V1" s="12"/>
    </row>
    <row r="2" spans="1:22" s="7" customFormat="1" ht="57" customHeight="1" x14ac:dyDescent="0.25">
      <c r="A2" s="37" t="s">
        <v>10</v>
      </c>
      <c r="B2" s="61" t="s">
        <v>0</v>
      </c>
      <c r="C2" s="61" t="s">
        <v>2</v>
      </c>
      <c r="D2" s="61" t="s">
        <v>3</v>
      </c>
      <c r="E2" s="61" t="s">
        <v>4</v>
      </c>
      <c r="F2" s="61" t="s">
        <v>5</v>
      </c>
      <c r="G2" s="61" t="s">
        <v>6</v>
      </c>
      <c r="H2" s="61" t="s">
        <v>7</v>
      </c>
      <c r="I2" s="61" t="s">
        <v>24</v>
      </c>
      <c r="J2" s="61" t="s">
        <v>25</v>
      </c>
      <c r="K2" s="61" t="s">
        <v>36</v>
      </c>
      <c r="L2" s="62" t="s">
        <v>42</v>
      </c>
      <c r="M2" s="63"/>
      <c r="N2" s="63"/>
      <c r="O2" s="63"/>
      <c r="P2" s="61" t="s">
        <v>35</v>
      </c>
      <c r="Q2" s="61" t="s">
        <v>27</v>
      </c>
      <c r="R2" s="64" t="s">
        <v>26</v>
      </c>
      <c r="S2" s="58" t="s">
        <v>9</v>
      </c>
      <c r="T2" s="14"/>
      <c r="U2" s="14"/>
      <c r="V2" s="14"/>
    </row>
    <row r="3" spans="1:22" s="3" customFormat="1" ht="55.5" customHeight="1" x14ac:dyDescent="0.25">
      <c r="A3" s="37"/>
      <c r="B3" s="61"/>
      <c r="C3" s="61"/>
      <c r="D3" s="61"/>
      <c r="E3" s="61"/>
      <c r="F3" s="61"/>
      <c r="G3" s="61"/>
      <c r="H3" s="61"/>
      <c r="I3" s="61"/>
      <c r="J3" s="61"/>
      <c r="K3" s="61"/>
      <c r="L3" s="10" t="s">
        <v>43</v>
      </c>
      <c r="M3" s="10" t="s">
        <v>44</v>
      </c>
      <c r="N3" s="10" t="s">
        <v>45</v>
      </c>
      <c r="O3" s="10" t="s">
        <v>46</v>
      </c>
      <c r="P3" s="61"/>
      <c r="Q3" s="61"/>
      <c r="R3" s="64"/>
      <c r="S3" s="59"/>
      <c r="T3" s="15"/>
      <c r="U3" s="15"/>
      <c r="V3" s="15"/>
    </row>
    <row r="4" spans="1:22" s="21" customFormat="1" ht="72" customHeight="1" x14ac:dyDescent="0.25">
      <c r="A4" s="18">
        <v>1</v>
      </c>
      <c r="B4" s="16" t="s">
        <v>13</v>
      </c>
      <c r="C4" s="16" t="s">
        <v>50</v>
      </c>
      <c r="D4" s="5">
        <v>9</v>
      </c>
      <c r="E4" s="5">
        <v>2</v>
      </c>
      <c r="F4" s="5">
        <v>25</v>
      </c>
      <c r="G4" s="32">
        <f t="shared" ref="G4" si="0">ROUND(AVERAGE(D4:F4),0)</f>
        <v>12</v>
      </c>
      <c r="H4" s="6">
        <f t="shared" ref="H4" si="1">IF(G4&lt;=20,42-G4*2,0)</f>
        <v>18</v>
      </c>
      <c r="I4" s="6">
        <v>10</v>
      </c>
      <c r="J4" s="6">
        <v>4.3</v>
      </c>
      <c r="K4" s="6">
        <f>SUM(H4:J4)</f>
        <v>32.299999999999997</v>
      </c>
      <c r="L4" s="16">
        <v>10</v>
      </c>
      <c r="M4" s="16">
        <v>10</v>
      </c>
      <c r="N4" s="16">
        <v>10</v>
      </c>
      <c r="O4" s="16">
        <v>8</v>
      </c>
      <c r="P4" s="16">
        <v>4</v>
      </c>
      <c r="Q4" s="19">
        <f>(10+10+10+8)/4</f>
        <v>9.5</v>
      </c>
      <c r="R4" s="33">
        <f>K4+Q4</f>
        <v>41.8</v>
      </c>
      <c r="S4" s="20">
        <v>54085.64841498559</v>
      </c>
      <c r="T4" s="29"/>
      <c r="U4" s="29"/>
      <c r="V4" s="29"/>
    </row>
  </sheetData>
  <autoFilter ref="A3:S9" xr:uid="{71955299-45AF-42C7-96D8-2C26B8FD61FF}"/>
  <mergeCells count="17">
    <mergeCell ref="Q2:Q3"/>
    <mergeCell ref="S2:S3"/>
    <mergeCell ref="A1:S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O2"/>
    <mergeCell ref="P2:P3"/>
    <mergeCell ref="R2:R3"/>
  </mergeCells>
  <phoneticPr fontId="6" type="noConversion"/>
  <conditionalFormatting sqref="K4">
    <cfRule type="duplicateValues" dxfId="1" priority="3"/>
  </conditionalFormatting>
  <conditionalFormatting sqref="K2">
    <cfRule type="duplicateValues" dxfId="0" priority="1"/>
  </conditionalFormatting>
  <pageMargins left="0.39370078740157483" right="0.39370078740157483" top="1.1811023622047245" bottom="0.39370078740157483" header="0" footer="0"/>
  <pageSetup paperSize="8" scale="3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 pakopa, vientisosios, dok.</vt:lpstr>
      <vt:lpstr>II pakopa</vt:lpstr>
      <vt:lpstr>Menai</vt:lpstr>
      <vt:lpstr>AB Ignitis grupė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2025-08-11T08:44:46Z</dcterms:modified>
</cp:coreProperties>
</file>